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Danijela Krmpotić\OneDrive\Radna površina\"/>
    </mc:Choice>
  </mc:AlternateContent>
  <xr:revisionPtr revIDLastSave="0" documentId="8_{E0E22D81-173E-4276-82AE-5FFAAA59530F}" xr6:coauthVersionLast="47" xr6:coauthVersionMax="47" xr10:uidLastSave="{00000000-0000-0000-0000-000000000000}"/>
  <bookViews>
    <workbookView xWindow="0" yWindow="0" windowWidth="28800" windowHeight="156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H316" i="9"/>
  <c r="G316" i="9"/>
  <c r="F316" i="9"/>
  <c r="E316" i="9"/>
  <c r="B316" i="9"/>
  <c r="F315" i="9"/>
  <c r="F314" i="9"/>
  <c r="F313" i="9"/>
  <c r="H312" i="9"/>
  <c r="G312" i="9"/>
  <c r="F312" i="9"/>
  <c r="E312" i="9"/>
  <c r="B312" i="9"/>
  <c r="H311" i="9"/>
  <c r="G311" i="9"/>
  <c r="F311" i="9"/>
  <c r="E311" i="9"/>
  <c r="B311" i="9"/>
  <c r="H310" i="9"/>
  <c r="G310" i="9"/>
  <c r="F310" i="9"/>
  <c r="E310" i="9"/>
  <c r="B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E210" i="5"/>
  <c r="D210" i="5"/>
  <c r="F210" i="5" s="1"/>
  <c r="F209" i="5"/>
  <c r="F208" i="5"/>
  <c r="F207" i="5"/>
  <c r="F206" i="5"/>
  <c r="F205" i="5"/>
  <c r="F204" i="5"/>
  <c r="E203" i="5"/>
  <c r="D203" i="5"/>
  <c r="F203" i="5" s="1"/>
  <c r="E202" i="5"/>
  <c r="H337" i="9"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E176" i="5"/>
  <c r="D176" i="5"/>
  <c r="F176" i="5" s="1"/>
  <c r="E175" i="5"/>
  <c r="D175" i="5"/>
  <c r="F175"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1"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C1537" i="1"/>
  <c r="D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7" i="1"/>
  <c r="G1537" i="1"/>
  <c r="H1538" i="1"/>
  <c r="G1538" i="1"/>
  <c r="H1539" i="1"/>
  <c r="G1539" i="1"/>
  <c r="J1540" i="1"/>
  <c r="H1540" i="1"/>
  <c r="G1540" i="1"/>
  <c r="I1540" i="1" s="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J1547" i="1"/>
  <c r="H1547" i="1"/>
  <c r="G1547" i="1"/>
  <c r="I1547" i="1" s="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H1554" i="1"/>
  <c r="G1554" i="1"/>
  <c r="H1555" i="1"/>
  <c r="G1555" i="1"/>
  <c r="J1556" i="1"/>
  <c r="H1556" i="1"/>
  <c r="G1556" i="1"/>
  <c r="I1556" i="1" s="1"/>
  <c r="J1557" i="1"/>
  <c r="H1557" i="1"/>
  <c r="G1557" i="1"/>
  <c r="I1557" i="1" s="1"/>
  <c r="J1558" i="1"/>
  <c r="H1558" i="1"/>
  <c r="G1558" i="1"/>
  <c r="I1558" i="1" s="1"/>
  <c r="J1559" i="1"/>
  <c r="H1559" i="1"/>
  <c r="G1559" i="1"/>
  <c r="I1559" i="1" s="1"/>
  <c r="J1560" i="1"/>
  <c r="H1560" i="1"/>
  <c r="G1560" i="1"/>
  <c r="I1560" i="1" s="1"/>
  <c r="J1561" i="1"/>
  <c r="H1561" i="1"/>
  <c r="G1561" i="1"/>
  <c r="I1561" i="1" s="1"/>
  <c r="H1562" i="1"/>
  <c r="G1562" i="1"/>
  <c r="J1563" i="1"/>
  <c r="H1563" i="1"/>
  <c r="G1563" i="1"/>
  <c r="I1563" i="1" s="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H1570" i="1"/>
  <c r="G1570" i="1"/>
  <c r="H1571" i="1"/>
  <c r="G1571" i="1"/>
  <c r="J1572" i="1"/>
  <c r="H1572" i="1"/>
  <c r="G1572" i="1"/>
  <c r="I1572" i="1" s="1"/>
  <c r="J1573" i="1"/>
  <c r="H1573" i="1"/>
  <c r="G1573" i="1"/>
  <c r="I1573" i="1" s="1"/>
  <c r="J1574" i="1"/>
  <c r="H1574" i="1"/>
  <c r="G1574" i="1"/>
  <c r="I1574" i="1" s="1"/>
  <c r="J1575" i="1"/>
  <c r="H1575" i="1"/>
  <c r="G1575" i="1"/>
  <c r="I1575" i="1" s="1"/>
  <c r="H1576" i="1"/>
  <c r="G1576" i="1"/>
  <c r="J1577" i="1"/>
  <c r="H1577" i="1"/>
  <c r="G1577" i="1"/>
  <c r="I1577" i="1" s="1"/>
  <c r="J1578" i="1"/>
  <c r="H1578" i="1"/>
  <c r="G1578" i="1"/>
  <c r="I1578" i="1" s="1"/>
  <c r="J1579" i="1"/>
  <c r="H1579" i="1"/>
  <c r="G1579" i="1"/>
  <c r="I1579" i="1" s="1"/>
  <c r="J1580" i="1"/>
  <c r="H1580" i="1"/>
  <c r="G1580" i="1"/>
  <c r="I1580" i="1" s="1"/>
  <c r="H1581" i="1"/>
  <c r="G1581" i="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1" i="1"/>
  <c r="G1621"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3" i="9"/>
  <c r="E313" i="9" s="1"/>
  <c r="B313" i="9" s="1"/>
  <c r="F89" i="5"/>
  <c r="G315" i="9"/>
  <c r="G314" i="9"/>
  <c r="F150" i="5"/>
  <c r="H315" i="9"/>
  <c r="H314" i="9"/>
  <c r="G335" i="9"/>
  <c r="E335" i="9" s="1"/>
  <c r="B335" i="9" s="1"/>
  <c r="F177" i="5"/>
  <c r="G336" i="9"/>
  <c r="E336" i="9" s="1"/>
  <c r="B336" i="9" s="1"/>
  <c r="F196" i="5"/>
  <c r="G337" i="9"/>
  <c r="E337" i="9" s="1"/>
  <c r="B337" i="9" s="1"/>
  <c r="F202" i="5"/>
  <c r="G338" i="9"/>
  <c r="E338" i="9" s="1"/>
  <c r="B338" i="9" s="1"/>
  <c r="F218" i="5"/>
  <c r="D141" i="6"/>
  <c r="F5" i="6"/>
  <c r="B345" i="9"/>
  <c r="E344" i="9"/>
  <c r="I10" i="3" s="1"/>
  <c r="D44" i="8"/>
  <c r="H20" i="9"/>
  <c r="H19" i="9"/>
  <c r="E19" i="9" s="1"/>
  <c r="B19" i="9" s="1"/>
  <c r="H309" i="9"/>
  <c r="G309" i="9"/>
  <c r="E309" i="9" s="1"/>
  <c r="B309" i="9" s="1"/>
  <c r="H308" i="9"/>
  <c r="G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0" i="9" l="1"/>
  <c r="G343" i="9"/>
  <c r="E343" i="9" s="1"/>
  <c r="B343" i="9" s="1"/>
  <c r="I39" i="3"/>
  <c r="C1620" i="1"/>
  <c r="G342" i="9"/>
  <c r="E342" i="9" s="1"/>
  <c r="F141" i="6"/>
  <c r="H31" i="3"/>
  <c r="C1536" i="1"/>
  <c r="G347" i="9"/>
  <c r="E347" i="9" s="1"/>
  <c r="E314" i="9"/>
  <c r="B314" i="9" s="1"/>
  <c r="E315" i="9"/>
  <c r="B315"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3" i="9" l="1"/>
  <c r="G333" i="9"/>
  <c r="E333"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7" i="9"/>
  <c r="E346" i="9"/>
  <c r="H1536" i="1"/>
  <c r="G1536" i="1"/>
  <c r="H9" i="3"/>
  <c r="B342" i="9"/>
  <c r="E341" i="9"/>
  <c r="H1620" i="1"/>
  <c r="G1620"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3"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3" i="3" s="1"/>
  <c r="B293" i="9"/>
  <c r="F23" i="9"/>
  <c r="F3" i="9" s="1"/>
  <c r="B295" i="9"/>
  <c r="E23" i="9"/>
  <c r="I7" i="3" s="1"/>
  <c r="E3" i="9" l="1"/>
</calcChain>
</file>

<file path=xl/sharedStrings.xml><?xml version="1.0" encoding="utf-8"?>
<sst xmlns="http://schemas.openxmlformats.org/spreadsheetml/2006/main" count="4724" uniqueCount="3656">
  <si>
    <t>Obveznik:</t>
  </si>
  <si>
    <t>23577 - DRŽAVNI ARHIV U GOSPIĆU</t>
  </si>
  <si>
    <t>Razina:</t>
  </si>
  <si>
    <t>11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</si>
  <si>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</si>
  <si>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</si>
  <si>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</si>
  <si>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</si>
  <si>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</si>
  <si>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</si>
  <si>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</si>
  <si>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</si>
  <si>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</si>
  <si>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</si>
  <si>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</si>
  <si>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</si>
  <si>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</si>
  <si>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</si>
  <si>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</si>
  <si>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</si>
  <si>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</si>
  <si>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</si>
  <si>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</si>
  <si>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</si>
  <si>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</si>
  <si>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</si>
  <si>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</si>
  <si>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</si>
  <si>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</si>
  <si>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</si>
  <si>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</si>
  <si>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</si>
  <si>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</si>
  <si>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</si>
  <si>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</si>
  <si>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</si>
  <si>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</si>
  <si>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</si>
  <si>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</si>
  <si>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</si>
  <si>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</si>
  <si>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</si>
  <si>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</si>
  <si>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</si>
  <si>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</si>
  <si>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</si>
  <si>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</si>
  <si>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</si>
  <si>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</si>
  <si>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</si>
  <si>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</si>
  <si>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</si>
  <si>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</si>
  <si>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</si>
  <si>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</si>
  <si>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</si>
  <si>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</si>
  <si>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</si>
  <si>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</si>
  <si>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</si>
  <si>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</si>
  <si>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</si>
  <si>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</si>
  <si>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</si>
  <si>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</si>
  <si>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</si>
  <si>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</si>
  <si>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</si>
  <si>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</si>
  <si>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</si>
  <si>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</si>
  <si>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</si>
  <si>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</si>
  <si>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</si>
  <si>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</si>
  <si>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</si>
  <si>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</si>
  <si>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</si>
  <si>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</si>
  <si>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</si>
  <si>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</si>
  <si>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</si>
  <si>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</si>
  <si>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</si>
  <si>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</si>
  <si>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</si>
  <si>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</si>
  <si>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</si>
  <si>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</si>
  <si>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</si>
  <si>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</si>
  <si>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</si>
  <si>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</si>
  <si>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</si>
  <si>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</si>
  <si>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</si>
  <si>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</si>
  <si>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</si>
  <si>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</si>
  <si>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</si>
  <si>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</si>
  <si>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</si>
  <si>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</si>
  <si>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</si>
  <si>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</si>
  <si>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</si>
  <si>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</si>
  <si>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</si>
  <si>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</si>
  <si>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</si>
  <si>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</si>
  <si>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</si>
  <si>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</si>
  <si>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</si>
  <si>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</si>
  <si>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</si>
  <si>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</si>
  <si>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</si>
  <si>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</si>
  <si>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</si>
  <si>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</si>
  <si>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</si>
  <si>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</si>
  <si>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</si>
  <si>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</si>
  <si>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</si>
  <si>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</si>
  <si>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</si>
  <si>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</si>
  <si>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</si>
  <si>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</si>
  <si>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</si>
  <si>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</si>
  <si>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</si>
  <si>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</si>
  <si>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</si>
  <si>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</si>
  <si>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</si>
  <si>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</si>
  <si>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</si>
  <si>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</si>
  <si>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</si>
  <si>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</si>
  <si>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</si>
  <si>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</si>
  <si>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</si>
  <si>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</si>
  <si>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</si>
  <si>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</si>
  <si>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</si>
  <si>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</si>
  <si>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</si>
  <si>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</si>
  <si>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</si>
  <si>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</si>
  <si>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</si>
  <si>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</si>
  <si>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</si>
  <si>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</si>
  <si>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</si>
  <si>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</si>
  <si>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</si>
  <si>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</si>
  <si>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</si>
  <si>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</si>
  <si>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</si>
  <si>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</si>
  <si>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</si>
  <si>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</si>
  <si>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</si>
  <si>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</si>
  <si>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</si>
  <si>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</si>
  <si>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</si>
  <si>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</si>
  <si>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</si>
  <si>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</si>
  <si>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</si>
  <si>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</si>
  <si>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</si>
  <si>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</si>
  <si>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</si>
  <si>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</si>
  <si>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</si>
  <si>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</si>
  <si>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</si>
  <si>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</si>
  <si>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</si>
  <si>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</si>
  <si>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</si>
  <si>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</si>
  <si>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</si>
  <si>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</si>
  <si>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</si>
  <si>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</si>
  <si>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</si>
  <si>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</si>
  <si>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</si>
  <si>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</si>
  <si>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</si>
  <si>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</si>
  <si>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</si>
  <si>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</si>
  <si>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</si>
  <si>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</si>
  <si>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</si>
  <si>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</si>
  <si>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</si>
  <si>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</si>
  <si>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</si>
  <si>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</si>
  <si>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</si>
  <si>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</si>
  <si>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</si>
  <si>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</si>
  <si>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</si>
  <si>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</si>
  <si>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</si>
  <si>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</si>
  <si>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</si>
  <si>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</si>
  <si>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</si>
  <si>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</si>
  <si>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</si>
  <si>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</si>
  <si>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</si>
  <si>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</si>
  <si>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</si>
  <si>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</si>
  <si>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</si>
  <si>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</si>
  <si>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</si>
  <si>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</si>
  <si>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</si>
  <si>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</si>
  <si>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</si>
  <si>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</si>
  <si>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</si>
  <si>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</si>
  <si>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</si>
  <si>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</si>
  <si>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</si>
  <si>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</si>
  <si>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</si>
  <si>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</si>
  <si>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</si>
  <si>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</si>
  <si>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</si>
  <si>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</si>
  <si>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</si>
  <si>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</si>
  <si>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</si>
  <si>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</si>
  <si>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</si>
  <si>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</si>
  <si>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</si>
  <si>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</si>
  <si>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</si>
  <si>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</si>
  <si>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</si>
  <si>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</si>
  <si>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</si>
  <si>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</si>
  <si>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</si>
  <si>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</si>
  <si>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</si>
  <si>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</si>
  <si>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</si>
  <si>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</si>
  <si>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</si>
  <si>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</si>
  <si>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</si>
  <si>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</si>
  <si>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</si>
  <si>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</si>
  <si>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</si>
  <si>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</si>
  <si>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</si>
  <si>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</si>
  <si>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</si>
  <si>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</si>
  <si>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</si>
  <si>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</si>
  <si>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</si>
  <si>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</si>
  <si>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</si>
  <si>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</si>
  <si>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</si>
  <si>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</si>
  <si>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</si>
  <si>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</si>
  <si>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</si>
  <si>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</si>
  <si>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</si>
  <si>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</si>
  <si>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</si>
  <si>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</si>
  <si>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</si>
  <si>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</si>
  <si>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</si>
  <si>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</si>
  <si>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</si>
  <si>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</si>
  <si>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</si>
  <si>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</si>
  <si>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</si>
  <si>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</si>
  <si>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</si>
  <si>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</si>
  <si>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</si>
  <si>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</si>
  <si>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</si>
  <si>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</si>
  <si>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</si>
  <si>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</si>
  <si>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</si>
  <si>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</si>
  <si>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</si>
  <si>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</si>
  <si>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</si>
  <si>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</si>
  <si>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</si>
  <si>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</si>
  <si>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</si>
  <si>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</si>
  <si>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</si>
  <si>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</si>
  <si>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</si>
  <si>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</si>
  <si>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</si>
  <si>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</si>
  <si>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</si>
  <si>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</si>
  <si>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</si>
  <si>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</si>
  <si>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</si>
  <si>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</si>
  <si>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</si>
  <si>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</si>
  <si>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</si>
  <si>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</si>
  <si>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</si>
  <si>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</si>
  <si>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</si>
  <si>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</si>
  <si>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</si>
  <si>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</si>
  <si>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</si>
  <si>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</si>
  <si>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</si>
  <si>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</si>
  <si>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</si>
  <si>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</si>
  <si>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</si>
  <si>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</si>
  <si>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</si>
  <si>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</si>
  <si>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</si>
  <si>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</si>
  <si>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</si>
  <si>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</si>
  <si>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</si>
  <si>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</si>
  <si>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</si>
  <si>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</si>
  <si>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</si>
  <si>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</si>
  <si>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</si>
  <si>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</si>
  <si>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</si>
  <si>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</si>
  <si>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</si>
  <si>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</si>
  <si>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</si>
  <si>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</si>
  <si>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</si>
  <si>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</si>
  <si>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</si>
  <si>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</si>
  <si>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</si>
  <si>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</si>
  <si>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</si>
  <si>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</si>
  <si>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</si>
  <si>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</si>
  <si>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</si>
  <si>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</si>
  <si>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</si>
  <si>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</si>
  <si>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</si>
  <si>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</si>
  <si>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</si>
  <si>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</si>
  <si>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</si>
  <si>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</si>
  <si>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</si>
  <si>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</si>
  <si>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</si>
  <si>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</si>
  <si>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</si>
  <si>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</si>
  <si>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</si>
  <si>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</si>
  <si>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</si>
  <si>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</si>
  <si>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</si>
  <si>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</si>
  <si>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</si>
  <si>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</si>
  <si>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</si>
  <si>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</si>
  <si>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</si>
  <si>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</si>
  <si>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</si>
  <si>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</si>
  <si>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</si>
  <si>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</si>
  <si>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</si>
  <si>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</si>
  <si>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</si>
  <si>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</si>
  <si>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</si>
  <si>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</si>
  <si>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</si>
  <si>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</si>
  <si>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</si>
  <si>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</si>
  <si>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</si>
  <si>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</si>
  <si>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</si>
  <si>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</si>
  <si>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</si>
  <si>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</si>
  <si>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</si>
  <si>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</si>
  <si>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</si>
  <si>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</si>
  <si>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</si>
  <si>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</si>
  <si>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</si>
  <si>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</si>
  <si>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</si>
  <si>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</si>
  <si>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</si>
  <si>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</si>
  <si>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</si>
  <si>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</si>
  <si>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</si>
  <si>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</si>
  <si>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</si>
  <si>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</si>
  <si>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</si>
  <si>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</si>
  <si>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</si>
  <si>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</si>
  <si>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</si>
  <si>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</si>
  <si>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</si>
  <si>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</si>
  <si>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</si>
  <si>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</si>
  <si>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</si>
  <si>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</si>
  <si>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</si>
  <si>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</si>
  <si>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</si>
  <si>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</si>
  <si>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</si>
  <si>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</si>
  <si>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</si>
  <si>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</si>
  <si>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</si>
  <si>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</si>
  <si>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</si>
  <si>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</si>
  <si>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</si>
  <si>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</si>
  <si>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</si>
  <si>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</si>
  <si>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</si>
  <si>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</si>
  <si>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</si>
  <si>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</si>
  <si>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</si>
  <si>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</si>
  <si>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</si>
  <si>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</si>
  <si>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</si>
  <si>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</si>
  <si>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</si>
  <si>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</si>
  <si>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</si>
  <si>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</si>
  <si>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</si>
  <si>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</si>
  <si>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</si>
  <si>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</si>
  <si>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</si>
  <si>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</si>
  <si>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</si>
  <si>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</si>
  <si>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</si>
  <si>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</si>
  <si>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</si>
  <si>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</si>
  <si>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</si>
  <si>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</si>
  <si>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</si>
  <si>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</si>
  <si>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</si>
  <si>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</si>
  <si>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</si>
  <si>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</si>
  <si>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</si>
  <si>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</si>
  <si>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</si>
  <si>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</si>
  <si>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</si>
  <si>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</si>
  <si>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</si>
  <si>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</si>
  <si>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</si>
  <si>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</si>
  <si>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</si>
  <si>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</si>
  <si>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</si>
  <si>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</si>
  <si>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</si>
  <si>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</si>
  <si>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</si>
  <si>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</si>
  <si>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</si>
  <si>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</si>
  <si>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</si>
  <si>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</si>
  <si>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</si>
  <si>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</si>
  <si>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</si>
  <si>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</si>
  <si>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</si>
  <si>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</si>
  <si>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</si>
  <si>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</si>
  <si>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</si>
  <si>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</si>
  <si>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</si>
  <si>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</si>
  <si>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</si>
  <si>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</si>
  <si>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</si>
  <si>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</si>
  <si>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</si>
  <si>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</si>
  <si>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</si>
  <si>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</si>
  <si>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</si>
  <si>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</si>
  <si>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</si>
  <si>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</si>
  <si>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</si>
  <si>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</si>
  <si>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</si>
  <si>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</si>
  <si>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</si>
  <si>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</si>
  <si>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</si>
  <si>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</si>
  <si>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</si>
  <si>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</si>
  <si>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</si>
  <si>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</si>
  <si>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</si>
  <si>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</si>
  <si>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</si>
  <si>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</si>
  <si>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</si>
  <si>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</si>
  <si>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</si>
  <si>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</si>
  <si>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</si>
  <si>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</si>
  <si>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</si>
  <si>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</si>
  <si>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</si>
  <si>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</si>
  <si>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</si>
  <si>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</si>
  <si>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</si>
  <si>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</si>
  <si>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</si>
  <si>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</si>
  <si>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</si>
  <si>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</si>
  <si>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</si>
  <si>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</si>
  <si>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</si>
  <si>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</si>
  <si>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</si>
  <si>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</si>
  <si>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</si>
  <si>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</si>
  <si>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</si>
  <si>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</si>
  <si>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</si>
  <si>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</si>
  <si>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</si>
  <si>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</si>
  <si>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</si>
  <si>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</si>
  <si>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</si>
  <si>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</si>
  <si>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</si>
  <si>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</si>
  <si>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</si>
  <si>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</si>
  <si>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</si>
  <si>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</si>
  <si>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</si>
  <si>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</si>
  <si>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</si>
  <si>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</si>
  <si>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</si>
  <si>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</si>
  <si>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</si>
  <si>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</si>
  <si>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</si>
  <si>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</si>
  <si>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</si>
  <si>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</si>
  <si>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</si>
  <si>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</si>
  <si>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</si>
  <si>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</si>
  <si>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</si>
  <si>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</si>
  <si>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</si>
  <si>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</si>
  <si>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</si>
  <si>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</si>
  <si>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</si>
  <si>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</si>
  <si>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</si>
  <si>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</si>
  <si>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</si>
  <si>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</si>
  <si>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</si>
  <si>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</si>
  <si>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</si>
  <si>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</si>
  <si>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</si>
  <si>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</si>
  <si>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</si>
  <si>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</si>
  <si>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</si>
  <si>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</si>
  <si>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</si>
  <si>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</si>
  <si>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</si>
  <si>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</si>
  <si>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</si>
  <si>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</si>
  <si>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</si>
  <si>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</si>
  <si>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</si>
  <si>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</si>
  <si>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</si>
  <si>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</si>
  <si>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</si>
  <si>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</si>
  <si>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</si>
  <si>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</si>
  <si>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</si>
  <si>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</si>
  <si>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</si>
  <si>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</si>
  <si>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</si>
  <si>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</si>
  <si>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</si>
  <si>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</si>
  <si>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</si>
  <si>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</si>
  <si>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</si>
  <si>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</si>
  <si>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</si>
  <si>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</si>
  <si>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</si>
  <si>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</si>
  <si>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</si>
  <si>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</si>
  <si>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</si>
  <si>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</si>
  <si>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</si>
  <si>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</si>
  <si>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</si>
  <si>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</si>
  <si>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</si>
  <si>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</si>
  <si>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</si>
  <si>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</si>
  <si>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</si>
  <si>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</si>
  <si>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</si>
  <si>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</si>
  <si>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</si>
  <si>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</si>
  <si>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</si>
  <si>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</si>
  <si>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</si>
  <si>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</si>
  <si>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</si>
  <si>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</si>
  <si>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</si>
  <si>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</si>
  <si>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</si>
  <si>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</si>
  <si>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</si>
  <si>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</si>
  <si>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</si>
  <si>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</si>
  <si>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</si>
  <si>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</si>
  <si>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</si>
  <si>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</si>
  <si>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</si>
  <si>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</si>
  <si>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</si>
  <si>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</si>
  <si>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</si>
  <si>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</si>
  <si>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</si>
  <si>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</si>
  <si>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</si>
  <si>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</si>
  <si>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</si>
  <si>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</si>
  <si>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</si>
  <si>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</si>
  <si>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</si>
  <si>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</si>
  <si>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</si>
  <si>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</si>
  <si>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</si>
  <si>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</si>
  <si>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</si>
  <si>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</si>
  <si>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</si>
  <si>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</si>
  <si>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</si>
  <si>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</si>
  <si>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</si>
  <si>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</si>
  <si>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</si>
  <si>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</si>
  <si>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</si>
  <si>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</si>
  <si>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</si>
  <si>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</si>
  <si>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</si>
  <si>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</si>
  <si>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</si>
  <si>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</si>
  <si>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</si>
  <si>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</si>
  <si>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</si>
  <si>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</si>
  <si>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</si>
  <si>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</si>
  <si>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</si>
  <si>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</si>
  <si>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</si>
  <si>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</si>
  <si>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</si>
  <si>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</si>
  <si>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</si>
  <si>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</si>
  <si>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</si>
  <si>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</si>
  <si>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</si>
  <si>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</si>
  <si>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</si>
  <si>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</si>
  <si>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</si>
  <si>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</si>
  <si>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</si>
  <si>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</si>
  <si>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</si>
  <si>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</si>
  <si>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</si>
  <si>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</si>
  <si>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</si>
  <si>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</si>
  <si>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</si>
  <si>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</si>
  <si>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</si>
  <si>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</si>
  <si>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</si>
  <si>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</si>
  <si>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</si>
  <si>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</si>
  <si>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</si>
  <si>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</si>
  <si>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</si>
  <si>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</si>
  <si>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</si>
  <si>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</si>
  <si>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</si>
  <si>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</si>
  <si>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</si>
  <si>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</si>
  <si>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</si>
  <si>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</si>
  <si>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</si>
  <si>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</si>
  <si>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</si>
  <si>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</si>
  <si>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</si>
  <si>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</si>
  <si>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</si>
  <si>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</si>
  <si>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</si>
  <si>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</si>
  <si>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</si>
  <si>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</si>
  <si>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</si>
  <si>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</si>
  <si>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</si>
  <si>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</si>
  <si>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</si>
  <si>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</si>
  <si>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</si>
  <si>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</si>
  <si>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</si>
  <si>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</si>
  <si>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</si>
  <si>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</si>
  <si>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</si>
  <si>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</si>
  <si>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</si>
  <si>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</si>
  <si>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</si>
  <si>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</si>
  <si>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</si>
  <si>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</si>
  <si>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</si>
  <si>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</si>
  <si>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</si>
  <si>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</si>
  <si>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</si>
  <si>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</si>
  <si>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</si>
  <si>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</si>
  <si>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</si>
  <si>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</si>
  <si>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</si>
  <si>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</si>
  <si>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</si>
  <si>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</si>
  <si>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</si>
  <si>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</si>
  <si>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</si>
  <si>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</si>
  <si>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</si>
  <si>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</si>
  <si>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</si>
  <si>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</si>
  <si>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</si>
  <si>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</si>
  <si>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</si>
  <si>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</si>
  <si>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</si>
  <si>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</si>
  <si>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</si>
  <si>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</si>
  <si>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</si>
  <si>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</si>
  <si>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</si>
  <si>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</si>
  <si>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</si>
  <si>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</si>
  <si>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</si>
  <si>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</si>
  <si>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</si>
  <si>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</si>
  <si>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</si>
  <si>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</si>
  <si>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</si>
  <si>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</si>
  <si>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</si>
  <si>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</si>
  <si>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</si>
  <si>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</si>
  <si>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</si>
  <si>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</si>
  <si>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</si>
  <si>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</si>
  <si>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</si>
  <si>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</si>
  <si>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</si>
  <si>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</si>
  <si>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</si>
  <si>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</si>
  <si>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</si>
  <si>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</si>
  <si>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</si>
  <si>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</si>
  <si>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</si>
  <si>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</si>
  <si>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</si>
  <si>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</si>
  <si>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</si>
  <si>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</si>
  <si>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</si>
  <si>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</si>
  <si>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</si>
  <si>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</si>
  <si>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</si>
  <si>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</si>
  <si>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</si>
  <si>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</si>
  <si>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</si>
  <si>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</si>
  <si>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</si>
  <si>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</si>
  <si>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</si>
  <si>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</si>
  <si>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</si>
  <si>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</si>
  <si>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</si>
  <si>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</si>
  <si>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</si>
  <si>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</si>
  <si>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</si>
  <si>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</si>
  <si>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</si>
  <si>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</si>
  <si>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</si>
  <si>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</si>
  <si>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</si>
  <si>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</si>
  <si>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</si>
  <si>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</si>
  <si>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</si>
  <si>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</si>
  <si>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</si>
  <si>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</si>
  <si>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</si>
  <si>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</si>
  <si>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</si>
  <si>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</si>
  <si>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</si>
  <si>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</si>
  <si>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</si>
  <si>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</si>
  <si>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</si>
  <si>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</si>
  <si>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</si>
  <si>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</si>
  <si>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</si>
  <si>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</si>
  <si>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</si>
  <si>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</si>
  <si>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</si>
  <si>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</si>
  <si>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</si>
  <si>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</si>
  <si>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</si>
  <si>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</si>
  <si>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</si>
  <si>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</si>
  <si>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</si>
  <si>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</si>
  <si>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</si>
  <si>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</si>
  <si>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</si>
  <si>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</si>
  <si>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</si>
  <si>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</si>
  <si>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</si>
  <si>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</si>
  <si>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</si>
  <si>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</si>
  <si>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</si>
  <si>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</si>
  <si>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</si>
  <si>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</si>
  <si>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</si>
  <si>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</si>
  <si>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</si>
  <si>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</si>
  <si>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</si>
  <si>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</si>
  <si>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</si>
  <si>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</si>
  <si>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</si>
  <si>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</si>
  <si>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</si>
  <si>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</si>
  <si>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</si>
  <si>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</si>
  <si>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</si>
  <si>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</si>
  <si>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</si>
  <si>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</si>
  <si>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</si>
  <si>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</si>
  <si>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</si>
  <si>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</si>
  <si>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</si>
  <si>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</si>
  <si>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</si>
  <si>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</si>
  <si>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</si>
  <si>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</si>
  <si>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</si>
  <si>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</si>
  <si>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</si>
  <si>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</si>
  <si>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</si>
  <si>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</si>
  <si>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</si>
  <si>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</si>
  <si>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</si>
  <si>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</si>
  <si>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</si>
  <si>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</si>
  <si>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</si>
  <si>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</si>
  <si>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</si>
  <si>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</si>
  <si>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</si>
  <si>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</si>
  <si>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</si>
  <si>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</si>
  <si>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</si>
  <si>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</si>
  <si>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</si>
  <si>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</si>
  <si>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</si>
  <si>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</si>
  <si>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</si>
  <si>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</si>
  <si>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</si>
  <si>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</si>
  <si>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</si>
  <si>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</si>
  <si>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</si>
  <si>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</si>
  <si>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</si>
  <si>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</si>
  <si>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</si>
  <si>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</si>
  <si>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</si>
  <si>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</si>
  <si>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</si>
  <si>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</si>
  <si>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</si>
  <si>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</si>
  <si>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</si>
  <si>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</si>
  <si>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</si>
  <si>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</si>
  <si>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</si>
  <si>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</si>
  <si>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</si>
  <si>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</si>
  <si>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</si>
  <si>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</si>
  <si>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</si>
  <si>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</si>
  <si>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</si>
  <si>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</si>
  <si>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</si>
  <si>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</si>
  <si>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</si>
  <si>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</si>
  <si>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</si>
  <si>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</si>
  <si>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</si>
  <si>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</si>
  <si>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</si>
  <si>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</si>
  <si>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</si>
  <si>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</si>
  <si>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</si>
  <si>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</si>
  <si>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</si>
  <si>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</si>
  <si>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</si>
  <si>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</si>
  <si>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</si>
  <si>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</si>
  <si>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</si>
  <si>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</si>
  <si>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</si>
  <si>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</si>
  <si>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</si>
  <si>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</si>
  <si>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</si>
  <si>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</si>
  <si>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</si>
  <si>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</si>
  <si>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</si>
  <si>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</si>
  <si>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</si>
  <si>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</si>
  <si>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</si>
  <si>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</si>
  <si>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</si>
  <si>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</si>
  <si>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</si>
  <si>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</si>
  <si>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</si>
  <si>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</si>
  <si>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</si>
  <si>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</si>
  <si>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</si>
  <si>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</si>
  <si>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</si>
  <si>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</si>
  <si>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</si>
  <si>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</si>
  <si>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</si>
  <si>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</si>
  <si>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</si>
  <si>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</si>
  <si>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</si>
  <si>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</si>
  <si>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</si>
  <si>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</si>
  <si>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</si>
  <si>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</si>
  <si>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</si>
  <si>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</si>
  <si>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</si>
  <si>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</si>
  <si>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</si>
  <si>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</si>
  <si>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</si>
  <si>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</si>
  <si>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</si>
  <si>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</si>
  <si>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</si>
  <si>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</si>
  <si>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</si>
  <si>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</si>
  <si>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</si>
  <si>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</si>
  <si>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</si>
  <si>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</si>
  <si>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</si>
  <si>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</si>
  <si>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</si>
  <si>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</si>
  <si>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</si>
  <si>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</si>
  <si>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</si>
  <si>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</si>
  <si>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</si>
  <si>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</si>
  <si>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</si>
  <si>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</si>
  <si>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</si>
  <si>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</si>
  <si>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</si>
  <si>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</si>
  <si>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</si>
  <si>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</si>
  <si>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</si>
  <si>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</si>
  <si>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</si>
  <si>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</si>
  <si>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</si>
  <si>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</si>
  <si>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</si>
  <si>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</si>
  <si>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</si>
  <si>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</si>
  <si>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</si>
  <si>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</si>
  <si>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</si>
  <si>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</si>
  <si>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</si>
  <si>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</si>
  <si>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</si>
  <si>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</si>
  <si>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</si>
  <si>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</si>
  <si>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</si>
  <si>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</si>
  <si>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</si>
  <si>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</si>
  <si>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</si>
  <si>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</si>
  <si>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</si>
  <si>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</si>
  <si>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</si>
  <si>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</si>
  <si>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</si>
  <si>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</si>
  <si>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</si>
  <si>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</si>
  <si>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</si>
  <si>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</si>
  <si>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</si>
  <si>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</si>
  <si>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</si>
  <si>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</si>
  <si>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</si>
  <si>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</si>
  <si>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</si>
  <si>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</si>
  <si>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</si>
  <si>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</si>
  <si>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</si>
  <si>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</si>
  <si>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</si>
  <si>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</si>
  <si>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</si>
  <si>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</si>
  <si>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</si>
  <si>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</si>
  <si>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</si>
  <si>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</si>
  <si>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</si>
  <si>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</si>
  <si>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</si>
  <si>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</si>
  <si>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</si>
  <si>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</si>
  <si>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</si>
  <si>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</si>
  <si>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</si>
  <si>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</si>
  <si>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</si>
  <si>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</si>
  <si>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</si>
  <si>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</si>
  <si>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</si>
  <si>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</si>
  <si>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</si>
  <si>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</si>
  <si>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</si>
  <si>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</si>
  <si>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</si>
  <si>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</si>
  <si>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</si>
  <si>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</si>
  <si>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</si>
  <si>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</si>
  <si>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</si>
  <si>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</si>
  <si>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</si>
  <si>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</si>
  <si>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</si>
  <si>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</si>
  <si>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</si>
  <si>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</si>
  <si>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</si>
  <si>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</si>
  <si>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</si>
  <si>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</si>
  <si>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</si>
  <si>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</si>
  <si>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</si>
  <si>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</si>
  <si>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</si>
  <si>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</si>
  <si>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</si>
  <si>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</si>
  <si>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</si>
  <si>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</si>
  <si>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</si>
  <si>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</si>
  <si>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</si>
  <si>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</si>
  <si>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</si>
  <si>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</si>
  <si>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</si>
  <si>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</si>
  <si>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</si>
  <si>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</si>
  <si>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</si>
  <si>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</si>
  <si>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</si>
  <si>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</si>
  <si>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</si>
  <si>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</si>
  <si>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</si>
  <si>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</si>
  <si>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</si>
  <si>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</si>
  <si>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</si>
  <si>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</si>
  <si>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</si>
  <si>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</si>
  <si>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</si>
  <si>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</si>
  <si>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</si>
  <si>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</si>
  <si>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</si>
  <si>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</si>
  <si>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</si>
  <si>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</si>
  <si>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</si>
  <si>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</si>
  <si>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</si>
  <si>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</si>
  <si>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</si>
  <si>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</si>
  <si>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</si>
  <si>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</si>
  <si>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</si>
  <si>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</si>
  <si>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</si>
  <si>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</si>
  <si>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</si>
  <si>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</si>
  <si>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</si>
  <si>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</si>
  <si>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</si>
  <si>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</si>
  <si>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</si>
  <si>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</si>
  <si>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</si>
  <si>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</si>
  <si>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</si>
  <si>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</si>
  <si>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</si>
  <si>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</si>
  <si>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</si>
  <si>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</si>
  <si>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</si>
  <si>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</si>
  <si>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</si>
  <si>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</si>
  <si>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</si>
  <si>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</si>
  <si>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</si>
  <si>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</si>
  <si>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</si>
  <si>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</si>
  <si>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</si>
  <si>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</si>
  <si>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</si>
  <si>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</si>
  <si>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</si>
  <si>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</si>
  <si>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</si>
  <si>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</si>
  <si>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</si>
  <si>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</si>
  <si>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</si>
  <si>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</si>
  <si>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</si>
  <si>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</si>
  <si>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</si>
  <si>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</si>
  <si>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</si>
  <si>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</si>
  <si>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</si>
  <si>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</si>
  <si>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</si>
  <si>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</si>
  <si>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</si>
  <si>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</si>
  <si>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</si>
  <si>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</si>
  <si>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</si>
  <si>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</si>
  <si>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</si>
  <si>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</si>
  <si>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</si>
  <si>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</si>
  <si>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</si>
  <si>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</si>
  <si>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</si>
  <si>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</si>
  <si>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</si>
  <si>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</si>
  <si>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</si>
  <si>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</si>
  <si>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</si>
  <si>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</si>
  <si>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</si>
  <si>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</si>
  <si>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</si>
  <si>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</si>
  <si>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</si>
  <si>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</si>
  <si>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</si>
  <si>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</si>
  <si>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</si>
  <si>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</si>
  <si>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</si>
  <si>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</si>
  <si>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</si>
  <si>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</si>
  <si>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</si>
  <si>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</si>
  <si>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</si>
  <si>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</si>
  <si>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</si>
  <si>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</si>
  <si>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</si>
  <si>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</si>
  <si>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</si>
  <si>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</si>
  <si>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</si>
  <si>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</si>
  <si>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</si>
  <si>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</si>
  <si>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</si>
  <si>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</si>
  <si>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</si>
  <si>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</si>
  <si>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</si>
  <si>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</si>
  <si>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</si>
  <si>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</si>
  <si>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</si>
  <si>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</si>
  <si>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</si>
  <si>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</si>
  <si>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</si>
  <si>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</si>
  <si>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</si>
  <si>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</si>
  <si>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</si>
  <si>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</si>
  <si>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</si>
  <si>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</si>
  <si>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</si>
  <si>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</si>
  <si>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</si>
  <si>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</si>
  <si>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</si>
  <si>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</si>
  <si>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</si>
  <si>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</si>
  <si>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</si>
  <si>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</si>
  <si>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</si>
  <si>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</si>
  <si>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</si>
  <si>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</si>
  <si>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</si>
  <si>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</si>
  <si>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</si>
  <si>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</si>
  <si>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</si>
  <si>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</si>
  <si>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</si>
  <si>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</si>
  <si>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</si>
  <si>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</si>
  <si>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</si>
  <si>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</si>
  <si>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</si>
  <si>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</si>
  <si>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</si>
  <si>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</si>
  <si>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</si>
  <si>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</si>
  <si>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</si>
  <si>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</si>
  <si>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</si>
  <si>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</si>
  <si>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</si>
  <si>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</si>
  <si>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</si>
  <si>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</si>
  <si>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</si>
  <si>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</si>
  <si>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</si>
  <si>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</si>
  <si>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</si>
  <si>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</si>
  <si>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</si>
  <si>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</si>
  <si>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</si>
  <si>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</si>
  <si>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</si>
  <si>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</si>
  <si>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</si>
  <si>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</si>
  <si>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</si>
  <si>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</si>
  <si>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</si>
  <si>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</si>
  <si>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</si>
  <si>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</si>
  <si>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</si>
  <si>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</si>
  <si>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</si>
  <si>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</si>
  <si>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</si>
  <si>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</si>
  <si>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</si>
  <si>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</si>
  <si>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</si>
  <si>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</si>
  <si>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</si>
  <si>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</si>
  <si>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</si>
  <si>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</si>
  <si>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</si>
  <si>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</si>
  <si>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</si>
  <si>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</si>
  <si>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</si>
  <si>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</si>
  <si>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</si>
  <si>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</si>
  <si>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</si>
  <si>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</si>
  <si>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</si>
  <si>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</si>
  <si>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</si>
  <si>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</si>
  <si>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</si>
  <si>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</si>
  <si>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</si>
  <si>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</si>
  <si>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</si>
  <si>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</si>
  <si>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</si>
  <si>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</si>
  <si>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</si>
  <si>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</si>
  <si>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</si>
  <si>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</si>
  <si>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</si>
  <si>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</si>
  <si>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</si>
  <si>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</si>
  <si>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</si>
  <si>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</si>
  <si>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</si>
  <si>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</si>
  <si>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</si>
  <si>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</si>
  <si>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</si>
  <si>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</si>
  <si>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</si>
  <si>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</si>
  <si>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</si>
  <si>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</si>
  <si>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</si>
  <si>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</si>
  <si>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</si>
  <si>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</si>
  <si>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</si>
  <si>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</si>
  <si>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</si>
  <si>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</si>
  <si>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</si>
  <si>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</si>
  <si>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</si>
  <si>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</si>
  <si>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</si>
  <si>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</si>
  <si>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</si>
  <si>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</si>
  <si>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</si>
  <si>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</si>
  <si>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</si>
  <si>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</si>
  <si>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</si>
  <si>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</si>
  <si>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</si>
  <si>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</si>
  <si>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</si>
  <si>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</si>
  <si>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</si>
  <si>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</si>
  <si>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</si>
  <si>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</si>
  <si>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</si>
  <si>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</si>
  <si>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</si>
  <si>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</si>
  <si>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</si>
  <si>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</si>
  <si>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</si>
  <si>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</si>
  <si>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</si>
  <si>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</si>
  <si>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</si>
  <si>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</si>
  <si>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</si>
  <si>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</si>
  <si>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</si>
  <si>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</si>
  <si>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</si>
  <si>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</si>
  <si>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</si>
  <si>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</si>
  <si>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</si>
  <si>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</si>
  <si>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</si>
  <si>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</si>
  <si>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</si>
  <si>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</si>
  <si>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</si>
  <si>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</si>
  <si>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</si>
  <si>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</si>
  <si>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</si>
  <si>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</si>
  <si>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</si>
  <si>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</si>
  <si>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</si>
  <si>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</si>
  <si>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</si>
  <si>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</si>
  <si>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</si>
  <si>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</si>
  <si>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</si>
  <si>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</si>
  <si>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</si>
  <si>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</si>
  <si>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</si>
  <si>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</si>
  <si>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</si>
  <si>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</si>
  <si>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</si>
  <si>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</si>
  <si>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</si>
  <si>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</si>
  <si>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</si>
  <si>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</si>
  <si>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</si>
  <si>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</si>
  <si>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</si>
  <si>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</si>
  <si>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</si>
  <si>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</si>
  <si>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</si>
  <si>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</si>
  <si>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</si>
  <si>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</si>
  <si>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</si>
  <si>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</si>
  <si>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</si>
  <si>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</si>
  <si>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</si>
  <si>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</si>
  <si>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</si>
  <si>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</si>
  <si>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</si>
  <si>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</si>
  <si>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</si>
  <si>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</si>
  <si>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</si>
  <si>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</si>
  <si>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</si>
  <si>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</si>
  <si>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</si>
  <si>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</si>
  <si>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</si>
  <si>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</si>
  <si>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</si>
  <si>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</si>
  <si>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</si>
  <si>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</si>
  <si>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</si>
  <si>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</si>
  <si>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</si>
  <si>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</si>
  <si>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</si>
  <si>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</si>
  <si>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</si>
  <si>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</si>
  <si>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</si>
  <si>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</si>
  <si>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</si>
  <si>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</si>
  <si>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</si>
  <si>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</si>
  <si>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</si>
  <si>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</si>
  <si>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</si>
  <si>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</si>
  <si>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</si>
  <si>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</si>
  <si>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</si>
  <si>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</si>
  <si>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</si>
  <si>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</si>
  <si>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</si>
  <si>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</si>
  <si>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</si>
  <si>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</si>
  <si>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</si>
  <si>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</si>
  <si>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</si>
  <si>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</si>
  <si>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</si>
  <si>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</si>
  <si>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</si>
  <si>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</si>
  <si>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</si>
  <si>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</si>
  <si>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</si>
  <si>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</si>
  <si>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</si>
  <si>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</si>
  <si>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</si>
  <si>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</si>
  <si>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</si>
  <si>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</si>
  <si>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</si>
  <si>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</si>
  <si>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</si>
  <si>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</si>
  <si>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</si>
  <si>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</si>
  <si>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</si>
  <si>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</si>
  <si>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</si>
  <si>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</si>
  <si>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</si>
  <si>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</si>
  <si>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</si>
  <si>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</si>
  <si>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</si>
  <si>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</si>
  <si>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</si>
  <si>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</si>
  <si>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</si>
  <si>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</si>
  <si>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</si>
  <si>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</si>
  <si>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</si>
  <si>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</si>
  <si>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</si>
  <si>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</si>
  <si>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</si>
  <si>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</si>
  <si>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</si>
  <si>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</si>
  <si>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</si>
  <si>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</si>
  <si>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</si>
  <si>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</si>
  <si>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</si>
  <si>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</si>
  <si>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</si>
  <si>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</si>
  <si>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</si>
  <si>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</si>
  <si>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</si>
  <si>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</si>
  <si>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</si>
  <si>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</si>
  <si>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</si>
  <si>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</si>
  <si>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</si>
  <si>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</si>
  <si>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</si>
  <si>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</si>
  <si>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</si>
  <si>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</si>
  <si>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</si>
  <si>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</si>
  <si>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</si>
  <si>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</si>
  <si>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</si>
  <si>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</si>
  <si>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</si>
  <si>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</si>
  <si>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</si>
  <si>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</si>
  <si>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</si>
  <si>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</si>
  <si>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</si>
  <si>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</si>
  <si>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</si>
  <si>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</si>
  <si>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</si>
  <si>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</si>
  <si>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</si>
  <si>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</si>
  <si>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</si>
  <si>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</si>
  <si>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</si>
  <si>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</si>
  <si>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</si>
  <si>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</si>
  <si>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</si>
  <si>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</si>
  <si>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</si>
  <si>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</si>
  <si>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</si>
  <si>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</si>
  <si>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</si>
  <si>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</si>
  <si>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</si>
  <si>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</si>
  <si>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</si>
  <si>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</si>
  <si>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</si>
  <si>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</si>
  <si>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</si>
  <si>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</si>
  <si>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</si>
  <si>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</si>
  <si>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</si>
  <si>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</si>
  <si>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</si>
  <si>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</si>
  <si>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</si>
  <si>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</si>
  <si>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</si>
  <si>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</si>
  <si>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</si>
  <si>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</si>
  <si>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</si>
  <si>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</si>
  <si>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</si>
  <si>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</si>
  <si>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</si>
  <si>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</si>
  <si>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</si>
  <si>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</si>
  <si>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</si>
  <si>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</si>
  <si>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</si>
  <si>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</si>
  <si>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</si>
  <si>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</si>
  <si>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</si>
  <si>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</si>
  <si>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</si>
  <si>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</si>
  <si>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</si>
  <si>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</si>
  <si>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</si>
  <si>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</si>
  <si>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</si>
  <si>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</si>
  <si>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</si>
  <si>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</si>
  <si>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</si>
  <si>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</si>
  <si>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</si>
  <si>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</si>
  <si>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</si>
  <si>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</si>
  <si>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</si>
  <si>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</si>
  <si>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</si>
  <si>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</si>
  <si>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</si>
  <si>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</si>
  <si>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</si>
  <si>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</si>
  <si>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</si>
  <si>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</si>
  <si>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</si>
  <si>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</si>
  <si>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</si>
  <si>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</si>
  <si>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</si>
  <si>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</si>
  <si>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</si>
  <si>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</si>
  <si>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</si>
  <si>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</si>
  <si>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</si>
  <si>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</si>
  <si>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</si>
  <si>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</si>
  <si>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</si>
  <si>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</si>
  <si>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</si>
  <si>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</si>
  <si>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</si>
  <si>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</si>
  <si>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</si>
  <si>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</si>
  <si>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</si>
  <si>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</si>
  <si>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</si>
  <si>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</si>
  <si>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</si>
  <si>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</si>
  <si>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</si>
  <si>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</si>
  <si>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</si>
  <si>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</si>
  <si>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</si>
  <si>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</si>
  <si>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</si>
  <si>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</si>
  <si>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</si>
  <si>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</si>
  <si>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</si>
  <si>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</si>
  <si>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</si>
  <si>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</si>
  <si>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</si>
  <si>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</si>
  <si>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</si>
  <si>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</si>
  <si>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</si>
  <si>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</si>
  <si>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</si>
  <si>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</si>
  <si>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</si>
  <si>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</si>
  <si>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</si>
  <si>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</si>
  <si>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</si>
  <si>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</si>
  <si>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</si>
  <si>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</si>
  <si>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</si>
  <si>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</si>
  <si>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</si>
  <si>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</si>
  <si>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</si>
  <si>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</si>
  <si>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</si>
  <si>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</si>
  <si>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</si>
  <si>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</si>
  <si>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</si>
  <si>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</si>
  <si>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</si>
  <si>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</si>
  <si>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</si>
  <si>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</si>
  <si>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</si>
  <si>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</si>
  <si>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</si>
  <si>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</si>
  <si>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</si>
  <si>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</si>
  <si>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</si>
  <si>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</si>
  <si>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</si>
  <si>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</si>
  <si>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</si>
  <si>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</si>
  <si>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</si>
  <si>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</si>
  <si>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</si>
  <si>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</si>
  <si>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</si>
  <si>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</si>
  <si>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</si>
  <si>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</si>
  <si>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</si>
  <si>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</si>
  <si>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</si>
  <si>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</si>
  <si>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</si>
  <si>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</si>
  <si>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</si>
  <si>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</si>
  <si>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</si>
  <si>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</si>
  <si>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</si>
  <si>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</si>
  <si>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</si>
  <si>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</si>
  <si>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</si>
  <si>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</si>
  <si>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</si>
  <si>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</si>
  <si>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</si>
  <si>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</si>
  <si>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</si>
  <si>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</si>
  <si>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</si>
  <si>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</si>
  <si>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</si>
  <si>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</si>
  <si>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DRŽAVNI ARHIV U GOSPIĆU</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</si>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</sst>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250646.18</v>
      </c>
      <c r="D2" s="7">
        <f>'PR-RAS'!E6</f>
        <v>1155128.01</v>
      </c>
      <c r="E2" s="7">
        <v>0</v>
      </c>
      <c r="F2" s="7">
        <v>0</v>
      </c>
      <c r="G2" s="8">
        <f t="shared" ref="G2:G274" si="0">(B2/1000)*(C2*1+D2*2)</f>
        <v>2560.9022000000004</v>
      </c>
      <c r="H2" s="8">
        <f t="shared" ref="H2:H274" si="1">ABS(C2-ROUND(C2,0))+ABS(D2-ROUND(D2,0))</f>
        <v>0.19000000000232831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9022.5</v>
      </c>
      <c r="D45" s="2">
        <f>'PR-RAS'!E49</f>
        <v>879911.92</v>
      </c>
      <c r="E45" s="2">
        <v>0</v>
      </c>
      <c r="F45" s="2">
        <v>0</v>
      </c>
      <c r="G45" s="3">
        <f t="shared" si="0"/>
        <v>77829.238960000002</v>
      </c>
      <c r="H45" s="3">
        <f t="shared" si="1"/>
        <v>0.57999999995809048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9022.5</v>
      </c>
      <c r="D73" s="2">
        <f>'PR-RAS'!E77</f>
        <v>879911.92</v>
      </c>
      <c r="E73" s="2">
        <v>0</v>
      </c>
      <c r="F73" s="2">
        <v>0</v>
      </c>
      <c r="G73" s="3">
        <f t="shared" si="0"/>
        <v>127356.93647999999</v>
      </c>
      <c r="H73" s="3">
        <f t="shared" si="1"/>
        <v>0.57999999995809048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9022.5</v>
      </c>
      <c r="D77" s="2">
        <f>'PR-RAS'!E81</f>
        <v>879911.92</v>
      </c>
      <c r="E77" s="2">
        <v>0</v>
      </c>
      <c r="F77" s="2">
        <v>0</v>
      </c>
      <c r="G77" s="3">
        <f t="shared" si="0"/>
        <v>134432.32183999999</v>
      </c>
      <c r="H77" s="3">
        <f t="shared" si="1"/>
        <v>0.57999999995809048</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4.75</v>
      </c>
      <c r="D78" s="2">
        <f>'PR-RAS'!E82</f>
        <v>7.99</v>
      </c>
      <c r="E78" s="2">
        <v>0</v>
      </c>
      <c r="F78" s="2">
        <v>0</v>
      </c>
      <c r="G78" s="3">
        <f t="shared" si="0"/>
        <v>1.5962099999999999</v>
      </c>
      <c r="H78" s="3">
        <f t="shared" si="1"/>
        <v>0.25999999999999979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4.75</v>
      </c>
      <c r="D79" s="2">
        <f>'PR-RAS'!E83</f>
        <v>7.99</v>
      </c>
      <c r="E79" s="2">
        <v>0</v>
      </c>
      <c r="F79" s="2">
        <v>0</v>
      </c>
      <c r="G79" s="3">
        <f t="shared" si="0"/>
        <v>1.61694</v>
      </c>
      <c r="H79" s="3">
        <f t="shared" si="1"/>
        <v>0.25999999999999979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4.75</v>
      </c>
      <c r="D81" s="2">
        <f>'PR-RAS'!E85</f>
        <v>7.99</v>
      </c>
      <c r="E81" s="2">
        <v>0</v>
      </c>
      <c r="F81" s="2">
        <v>0</v>
      </c>
      <c r="G81" s="3">
        <f t="shared" si="0"/>
        <v>1.6584000000000001</v>
      </c>
      <c r="H81" s="3">
        <f t="shared" si="1"/>
        <v>0.25999999999999979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15971.289999999999</v>
      </c>
      <c r="D121" s="2">
        <f>'PR-RAS'!E125</f>
        <v>10632.76</v>
      </c>
      <c r="E121" s="2">
        <v>0</v>
      </c>
      <c r="F121" s="2">
        <v>0</v>
      </c>
      <c r="G121" s="3">
        <f t="shared" si="0"/>
        <v>4468.4171999999999</v>
      </c>
      <c r="H121" s="3">
        <f t="shared" si="1"/>
        <v>0.52999999999883585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15971.289999999999</v>
      </c>
      <c r="D122" s="2">
        <f>'PR-RAS'!E126</f>
        <v>10632.76</v>
      </c>
      <c r="E122" s="2">
        <v>0</v>
      </c>
      <c r="F122" s="2">
        <v>0</v>
      </c>
      <c r="G122" s="3">
        <f t="shared" si="0"/>
        <v>4505.6540099999993</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623.66</v>
      </c>
      <c r="D123" s="2">
        <f>'PR-RAS'!E127</f>
        <v>697.74</v>
      </c>
      <c r="E123" s="2">
        <v>0</v>
      </c>
      <c r="F123" s="2">
        <v>0</v>
      </c>
      <c r="G123" s="3">
        <f t="shared" si="0"/>
        <v>246.33507999999998</v>
      </c>
      <c r="H123" s="3">
        <f t="shared" si="1"/>
        <v>0.60000000000002274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15347.63</v>
      </c>
      <c r="D124" s="2">
        <f>'PR-RAS'!E128</f>
        <v>9935.02</v>
      </c>
      <c r="E124" s="2">
        <v>0</v>
      </c>
      <c r="F124" s="2">
        <v>0</v>
      </c>
      <c r="G124" s="3">
        <f t="shared" si="0"/>
        <v>4331.7734099999998</v>
      </c>
      <c r="H124" s="3">
        <f t="shared" si="1"/>
        <v>0.39000000000123691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225647.24</v>
      </c>
      <c r="D130" s="2">
        <f>'PR-RAS'!E134</f>
        <v>264575.33999999997</v>
      </c>
      <c r="E130" s="2">
        <v>0</v>
      </c>
      <c r="F130" s="2">
        <v>0</v>
      </c>
      <c r="G130" s="3">
        <f t="shared" si="0"/>
        <v>97368.931679999994</v>
      </c>
      <c r="H130" s="3">
        <f t="shared" si="1"/>
        <v>0.57999999995809048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225647.24</v>
      </c>
      <c r="D131" s="2">
        <f>'PR-RAS'!E135</f>
        <v>264575.33999999997</v>
      </c>
      <c r="E131" s="2">
        <v>0</v>
      </c>
      <c r="F131" s="2">
        <v>0</v>
      </c>
      <c r="G131" s="3">
        <f t="shared" si="0"/>
        <v>98123.729599999991</v>
      </c>
      <c r="H131" s="3">
        <f t="shared" si="1"/>
        <v>0.57999999995809048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225647.24</v>
      </c>
      <c r="D132" s="2">
        <f>'PR-RAS'!E136</f>
        <v>245094.09</v>
      </c>
      <c r="E132" s="2">
        <v>0</v>
      </c>
      <c r="F132" s="2">
        <v>0</v>
      </c>
      <c r="G132" s="3">
        <f t="shared" si="0"/>
        <v>93774.440019999995</v>
      </c>
      <c r="H132" s="3">
        <f t="shared" si="1"/>
        <v>0.32999999998719431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19481.25</v>
      </c>
      <c r="E133" s="2">
        <v>0</v>
      </c>
      <c r="F133" s="2">
        <v>0</v>
      </c>
      <c r="G133" s="3">
        <f t="shared" si="0"/>
        <v>5143.05</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0.4</v>
      </c>
      <c r="D136" s="2">
        <f>'PR-RAS'!E140</f>
        <v>0</v>
      </c>
      <c r="E136" s="2">
        <v>0</v>
      </c>
      <c r="F136" s="2">
        <v>0</v>
      </c>
      <c r="G136" s="3">
        <f t="shared" si="0"/>
        <v>5.4000000000000006E-2</v>
      </c>
      <c r="H136" s="3">
        <f t="shared" si="1"/>
        <v>0.4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0.4</v>
      </c>
      <c r="D147" s="2">
        <f>'PR-RAS'!E151</f>
        <v>0</v>
      </c>
      <c r="E147" s="2">
        <v>0</v>
      </c>
      <c r="F147" s="2">
        <v>0</v>
      </c>
      <c r="G147" s="3">
        <f t="shared" si="0"/>
        <v>5.8400000000000001E-2</v>
      </c>
      <c r="H147" s="3">
        <f t="shared" si="1"/>
        <v>0.4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265128.65999999997</v>
      </c>
      <c r="D148" s="2">
        <f>'PR-RAS'!E152</f>
        <v>252540.13</v>
      </c>
      <c r="E148" s="2">
        <v>0</v>
      </c>
      <c r="F148" s="2">
        <v>0</v>
      </c>
      <c r="G148" s="3">
        <f t="shared" si="0"/>
        <v>113220.71123999999</v>
      </c>
      <c r="H148" s="3">
        <f t="shared" si="1"/>
        <v>0.47000000003026798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240160.55</v>
      </c>
      <c r="D149" s="2">
        <f>'PR-RAS'!E153</f>
        <v>227162.05</v>
      </c>
      <c r="E149" s="2">
        <v>0</v>
      </c>
      <c r="F149" s="2">
        <v>0</v>
      </c>
      <c r="G149" s="3">
        <f t="shared" si="0"/>
        <v>102783.72819999998</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198728.33</v>
      </c>
      <c r="D150" s="2">
        <f>'PR-RAS'!E154</f>
        <v>189681.68</v>
      </c>
      <c r="E150" s="2">
        <v>0</v>
      </c>
      <c r="F150" s="2">
        <v>0</v>
      </c>
      <c r="G150" s="3">
        <f t="shared" si="0"/>
        <v>86135.661809999991</v>
      </c>
      <c r="H150" s="3">
        <f t="shared" si="1"/>
        <v>0.64999999999417923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198728.33</v>
      </c>
      <c r="D151" s="2">
        <f>'PR-RAS'!E155</f>
        <v>189483.16</v>
      </c>
      <c r="E151" s="2">
        <v>0</v>
      </c>
      <c r="F151" s="2">
        <v>0</v>
      </c>
      <c r="G151" s="3">
        <f t="shared" si="0"/>
        <v>86654.197499999995</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198.52</v>
      </c>
      <c r="E153" s="2">
        <v>0</v>
      </c>
      <c r="F153" s="2">
        <v>0</v>
      </c>
      <c r="G153" s="3">
        <f t="shared" si="0"/>
        <v>60.350079999999998</v>
      </c>
      <c r="H153" s="3">
        <f t="shared" si="1"/>
        <v>0.47999999999998977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8642.0400000000009</v>
      </c>
      <c r="D155" s="2">
        <f>'PR-RAS'!E159</f>
        <v>6182.88</v>
      </c>
      <c r="E155" s="2">
        <v>0</v>
      </c>
      <c r="F155" s="2">
        <v>0</v>
      </c>
      <c r="G155" s="3">
        <f t="shared" si="0"/>
        <v>3235.2012000000004</v>
      </c>
      <c r="H155" s="3">
        <f t="shared" si="1"/>
        <v>0.16000000000076398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32790.18</v>
      </c>
      <c r="D156" s="2">
        <f>'PR-RAS'!E160</f>
        <v>31297.49</v>
      </c>
      <c r="E156" s="2">
        <v>0</v>
      </c>
      <c r="F156" s="2">
        <v>0</v>
      </c>
      <c r="G156" s="3">
        <f t="shared" si="0"/>
        <v>14784.6998</v>
      </c>
      <c r="H156" s="3">
        <f t="shared" si="1"/>
        <v>0.67000000000189175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32790.18</v>
      </c>
      <c r="D158" s="2">
        <f>'PR-RAS'!E162</f>
        <v>31297.49</v>
      </c>
      <c r="E158" s="2">
        <v>0</v>
      </c>
      <c r="F158" s="2">
        <v>0</v>
      </c>
      <c r="G158" s="3">
        <f t="shared" si="0"/>
        <v>14975.47012</v>
      </c>
      <c r="H158" s="3">
        <f t="shared" si="1"/>
        <v>0.67000000000189175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24571.629999999994</v>
      </c>
      <c r="D160" s="2">
        <f>'PR-RAS'!E164</f>
        <v>24998.539999999997</v>
      </c>
      <c r="E160" s="2">
        <v>0</v>
      </c>
      <c r="F160" s="2">
        <v>0</v>
      </c>
      <c r="G160" s="3">
        <f t="shared" si="0"/>
        <v>11856.424889999998</v>
      </c>
      <c r="H160" s="3">
        <f t="shared" si="1"/>
        <v>0.83000000000902219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3066.94</v>
      </c>
      <c r="D161" s="2">
        <f>'PR-RAS'!E165</f>
        <v>2432.5</v>
      </c>
      <c r="E161" s="2">
        <v>0</v>
      </c>
      <c r="F161" s="2">
        <v>0</v>
      </c>
      <c r="G161" s="3">
        <f t="shared" si="0"/>
        <v>1269.1104</v>
      </c>
      <c r="H161" s="3">
        <f t="shared" si="1"/>
        <v>0.55999999999994543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204.94</v>
      </c>
      <c r="D162" s="2">
        <f>'PR-RAS'!E166</f>
        <v>77.959999999999994</v>
      </c>
      <c r="E162" s="2">
        <v>0</v>
      </c>
      <c r="F162" s="2">
        <v>0</v>
      </c>
      <c r="G162" s="3">
        <f t="shared" si="0"/>
        <v>58.098460000000003</v>
      </c>
      <c r="H162" s="3">
        <f t="shared" si="1"/>
        <v>0.10000000000000853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2755.75</v>
      </c>
      <c r="D163" s="2">
        <f>'PR-RAS'!E167</f>
        <v>1893.04</v>
      </c>
      <c r="E163" s="2">
        <v>0</v>
      </c>
      <c r="F163" s="2">
        <v>0</v>
      </c>
      <c r="G163" s="3">
        <f t="shared" si="0"/>
        <v>1059.77646</v>
      </c>
      <c r="H163" s="3">
        <f t="shared" si="1"/>
        <v>0.28999999999996362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106.25</v>
      </c>
      <c r="D164" s="2">
        <f>'PR-RAS'!E168</f>
        <v>412.5</v>
      </c>
      <c r="E164" s="2">
        <v>0</v>
      </c>
      <c r="F164" s="2">
        <v>0</v>
      </c>
      <c r="G164" s="3">
        <f t="shared" si="0"/>
        <v>151.79375000000002</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49</v>
      </c>
      <c r="E165" s="2">
        <v>0</v>
      </c>
      <c r="F165" s="2">
        <v>0</v>
      </c>
      <c r="G165" s="3">
        <f t="shared" si="0"/>
        <v>16.071999999999999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5803.5099999999993</v>
      </c>
      <c r="D166" s="2">
        <f>'PR-RAS'!E170</f>
        <v>5302.96</v>
      </c>
      <c r="E166" s="2">
        <v>0</v>
      </c>
      <c r="F166" s="2">
        <v>0</v>
      </c>
      <c r="G166" s="3">
        <f t="shared" si="0"/>
        <v>2707.5559500000004</v>
      </c>
      <c r="H166" s="3">
        <f t="shared" si="1"/>
        <v>0.53000000000065484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3842.63</v>
      </c>
      <c r="D167" s="2">
        <f>'PR-RAS'!E171</f>
        <v>1996.28</v>
      </c>
      <c r="E167" s="2">
        <v>0</v>
      </c>
      <c r="F167" s="2">
        <v>0</v>
      </c>
      <c r="G167" s="3">
        <f t="shared" si="0"/>
        <v>1300.6415400000001</v>
      </c>
      <c r="H167" s="3">
        <f t="shared" si="1"/>
        <v>0.64999999999986358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1478.94</v>
      </c>
      <c r="D169" s="2">
        <f>'PR-RAS'!E173</f>
        <v>2306.36</v>
      </c>
      <c r="E169" s="2">
        <v>0</v>
      </c>
      <c r="F169" s="2">
        <v>0</v>
      </c>
      <c r="G169" s="3">
        <f t="shared" si="0"/>
        <v>1023.3988800000001</v>
      </c>
      <c r="H169" s="3">
        <f t="shared" si="1"/>
        <v>0.42000000000007276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213.48</v>
      </c>
      <c r="D170" s="2">
        <f>'PR-RAS'!E174</f>
        <v>189.49</v>
      </c>
      <c r="E170" s="2">
        <v>0</v>
      </c>
      <c r="F170" s="2">
        <v>0</v>
      </c>
      <c r="G170" s="3">
        <f t="shared" si="0"/>
        <v>100.12574000000001</v>
      </c>
      <c r="H170" s="3">
        <f t="shared" si="1"/>
        <v>0.96999999999999886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268.45999999999998</v>
      </c>
      <c r="D171" s="2">
        <f>'PR-RAS'!E175</f>
        <v>810.83</v>
      </c>
      <c r="E171" s="2">
        <v>0</v>
      </c>
      <c r="F171" s="2">
        <v>0</v>
      </c>
      <c r="G171" s="3">
        <f t="shared" si="0"/>
        <v>321.32040000000006</v>
      </c>
      <c r="H171" s="3">
        <f t="shared" si="1"/>
        <v>0.62999999999993861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15007.339999999997</v>
      </c>
      <c r="D174" s="2">
        <f>'PR-RAS'!E178</f>
        <v>17233.46</v>
      </c>
      <c r="E174" s="2">
        <v>0</v>
      </c>
      <c r="F174" s="2">
        <v>0</v>
      </c>
      <c r="G174" s="3">
        <f t="shared" si="0"/>
        <v>8559.0469799999992</v>
      </c>
      <c r="H174" s="3">
        <f t="shared" si="1"/>
        <v>0.79999999999563443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3007.15</v>
      </c>
      <c r="D175" s="2">
        <f>'PR-RAS'!E179</f>
        <v>3446.63</v>
      </c>
      <c r="E175" s="2">
        <v>0</v>
      </c>
      <c r="F175" s="2">
        <v>0</v>
      </c>
      <c r="G175" s="3">
        <f t="shared" si="0"/>
        <v>1722.6713399999999</v>
      </c>
      <c r="H175" s="3">
        <f t="shared" si="1"/>
        <v>0.51999999999998181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1586</v>
      </c>
      <c r="D176" s="2">
        <f>'PR-RAS'!E180</f>
        <v>1648.84</v>
      </c>
      <c r="E176" s="2">
        <v>0</v>
      </c>
      <c r="F176" s="2">
        <v>0</v>
      </c>
      <c r="G176" s="3">
        <f t="shared" si="0"/>
        <v>854.64400000000001</v>
      </c>
      <c r="H176" s="3">
        <f t="shared" si="1"/>
        <v>0.16000000000008185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63.72</v>
      </c>
      <c r="D177" s="2">
        <f>'PR-RAS'!E181</f>
        <v>63.72</v>
      </c>
      <c r="E177" s="2">
        <v>0</v>
      </c>
      <c r="F177" s="2">
        <v>0</v>
      </c>
      <c r="G177" s="3">
        <f t="shared" si="0"/>
        <v>33.644159999999999</v>
      </c>
      <c r="H177" s="3">
        <f t="shared" si="1"/>
        <v>0.56000000000000227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1332.58</v>
      </c>
      <c r="D178" s="2">
        <f>'PR-RAS'!E182</f>
        <v>1163.29</v>
      </c>
      <c r="E178" s="2">
        <v>0</v>
      </c>
      <c r="F178" s="2">
        <v>0</v>
      </c>
      <c r="G178" s="3">
        <f t="shared" si="0"/>
        <v>647.67131999999992</v>
      </c>
      <c r="H178" s="3">
        <f t="shared" si="1"/>
        <v>0.71000000000003638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1200</v>
      </c>
      <c r="E179" s="2">
        <v>0</v>
      </c>
      <c r="F179" s="2">
        <v>0</v>
      </c>
      <c r="G179" s="3">
        <f t="shared" si="0"/>
        <v>427.2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490.94</v>
      </c>
      <c r="D180" s="2">
        <f>'PR-RAS'!E184</f>
        <v>0</v>
      </c>
      <c r="E180" s="2">
        <v>0</v>
      </c>
      <c r="F180" s="2">
        <v>0</v>
      </c>
      <c r="G180" s="3">
        <f t="shared" si="0"/>
        <v>87.878259999999997</v>
      </c>
      <c r="H180" s="3">
        <f t="shared" si="1"/>
        <v>6.0000000000002274E-2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2970.46</v>
      </c>
      <c r="D181" s="2">
        <f>'PR-RAS'!E185</f>
        <v>690.3</v>
      </c>
      <c r="E181" s="2">
        <v>0</v>
      </c>
      <c r="F181" s="2">
        <v>0</v>
      </c>
      <c r="G181" s="3">
        <f t="shared" si="0"/>
        <v>783.19079999999985</v>
      </c>
      <c r="H181" s="3">
        <f t="shared" si="1"/>
        <v>0.75999999999999091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814.46</v>
      </c>
      <c r="D182" s="2">
        <f>'PR-RAS'!E186</f>
        <v>1986.34</v>
      </c>
      <c r="E182" s="2">
        <v>0</v>
      </c>
      <c r="F182" s="2">
        <v>0</v>
      </c>
      <c r="G182" s="3">
        <f t="shared" si="0"/>
        <v>866.47233999999992</v>
      </c>
      <c r="H182" s="3">
        <f t="shared" si="1"/>
        <v>0.79999999999995453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4742.03</v>
      </c>
      <c r="D183" s="2">
        <f>'PR-RAS'!E187</f>
        <v>7034.34</v>
      </c>
      <c r="E183" s="2">
        <v>0</v>
      </c>
      <c r="F183" s="2">
        <v>0</v>
      </c>
      <c r="G183" s="3">
        <f t="shared" si="0"/>
        <v>3423.5492199999999</v>
      </c>
      <c r="H183" s="3">
        <f t="shared" si="1"/>
        <v>0.36999999999989086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693.84</v>
      </c>
      <c r="D190" s="2">
        <f>'PR-RAS'!E194</f>
        <v>29.62</v>
      </c>
      <c r="E190" s="2">
        <v>0</v>
      </c>
      <c r="F190" s="2">
        <v>0</v>
      </c>
      <c r="G190" s="3">
        <f t="shared" si="0"/>
        <v>142.33212</v>
      </c>
      <c r="H190" s="3">
        <f t="shared" si="1"/>
        <v>0.53999999999996717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693.84</v>
      </c>
      <c r="D192" s="2">
        <f>'PR-RAS'!E196</f>
        <v>0</v>
      </c>
      <c r="E192" s="2">
        <v>0</v>
      </c>
      <c r="F192" s="2">
        <v>0</v>
      </c>
      <c r="G192" s="3">
        <f t="shared" si="0"/>
        <v>132.52344000000002</v>
      </c>
      <c r="H192" s="3">
        <f t="shared" si="1"/>
        <v>0.15999999999996817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29.62</v>
      </c>
      <c r="E193" s="2">
        <v>0</v>
      </c>
      <c r="F193" s="2">
        <v>0</v>
      </c>
      <c r="G193" s="3">
        <f t="shared" si="0"/>
        <v>11.374080000000001</v>
      </c>
      <c r="H193" s="3">
        <f t="shared" si="1"/>
        <v>0.37999999999999901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396.48</v>
      </c>
      <c r="D198" s="2">
        <f>'PR-RAS'!E202</f>
        <v>379.54</v>
      </c>
      <c r="E198" s="2">
        <v>0</v>
      </c>
      <c r="F198" s="2">
        <v>0</v>
      </c>
      <c r="G198" s="3">
        <f t="shared" si="0"/>
        <v>227.64532</v>
      </c>
      <c r="H198" s="3">
        <f t="shared" si="1"/>
        <v>0.93999999999999773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396.48</v>
      </c>
      <c r="D212" s="2">
        <f>'PR-RAS'!E216</f>
        <v>379.54</v>
      </c>
      <c r="E212" s="2">
        <v>0</v>
      </c>
      <c r="F212" s="2">
        <v>0</v>
      </c>
      <c r="G212" s="3">
        <f t="shared" si="0"/>
        <v>243.82315999999997</v>
      </c>
      <c r="H212" s="3">
        <f t="shared" si="1"/>
        <v>0.93999999999999773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396.48</v>
      </c>
      <c r="D213" s="2">
        <f>'PR-RAS'!E217</f>
        <v>379.54</v>
      </c>
      <c r="E213" s="2">
        <v>0</v>
      </c>
      <c r="F213" s="2">
        <v>0</v>
      </c>
      <c r="G213" s="3">
        <f t="shared" si="0"/>
        <v>244.97871999999998</v>
      </c>
      <c r="H213" s="3">
        <f t="shared" si="1"/>
        <v>0.93999999999999773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265128.65999999997</v>
      </c>
      <c r="D295" s="2">
        <f>'PR-RAS'!E299</f>
        <v>252540.13</v>
      </c>
      <c r="E295" s="2">
        <v>0</v>
      </c>
      <c r="F295" s="2">
        <v>0</v>
      </c>
      <c r="G295" s="3">
        <f t="shared" si="12"/>
        <v>226441.42247999998</v>
      </c>
      <c r="H295" s="3">
        <f t="shared" si="13"/>
        <v>0.47000000003026798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902587.88</v>
      </c>
      <c r="E296" s="2">
        <v>0</v>
      </c>
      <c r="F296" s="2">
        <v>0</v>
      </c>
      <c r="G296" s="3">
        <f t="shared" si="12"/>
        <v>532526.84919999994</v>
      </c>
      <c r="H296" s="3">
        <f t="shared" si="13"/>
        <v>0.11999999999534339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14482.479999999981</v>
      </c>
      <c r="D297" s="2">
        <f>'PR-RAS'!E301</f>
        <v>0</v>
      </c>
      <c r="E297" s="2">
        <v>0</v>
      </c>
      <c r="F297" s="2">
        <v>0</v>
      </c>
      <c r="G297" s="3">
        <f t="shared" si="12"/>
        <v>4286.8140799999946</v>
      </c>
      <c r="H297" s="3">
        <f t="shared" si="13"/>
        <v>0.47999999998137355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32852.519999999997</v>
      </c>
      <c r="D298" s="2">
        <f>'PR-RAS'!E302</f>
        <v>29449.35</v>
      </c>
      <c r="E298" s="2">
        <v>0</v>
      </c>
      <c r="F298" s="2">
        <v>0</v>
      </c>
      <c r="G298" s="3">
        <f t="shared" si="12"/>
        <v>27250.11234</v>
      </c>
      <c r="H298" s="3">
        <f t="shared" si="13"/>
        <v>0.83000000000174623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11315.28</v>
      </c>
      <c r="D355" s="2">
        <f>'PR-RAS'!E360</f>
        <v>1203927.1200000001</v>
      </c>
      <c r="E355" s="2">
        <v>0</v>
      </c>
      <c r="F355" s="2">
        <v>0</v>
      </c>
      <c r="G355" s="3">
        <f t="shared" si="12"/>
        <v>856386.01007999992</v>
      </c>
      <c r="H355" s="3">
        <f t="shared" si="13"/>
        <v>0.40000000011241355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1400</v>
      </c>
      <c r="D356" s="2">
        <f>'PR-RAS'!E361</f>
        <v>1183718.8700000001</v>
      </c>
      <c r="E356" s="2">
        <v>0</v>
      </c>
      <c r="F356" s="2">
        <v>0</v>
      </c>
      <c r="G356" s="3">
        <f t="shared" si="12"/>
        <v>840937.39770000009</v>
      </c>
      <c r="H356" s="3">
        <f t="shared" si="13"/>
        <v>0.12999999988824129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1400</v>
      </c>
      <c r="D361" s="2">
        <f>'PR-RAS'!E366</f>
        <v>1183718.8700000001</v>
      </c>
      <c r="E361" s="2">
        <v>0</v>
      </c>
      <c r="F361" s="2">
        <v>0</v>
      </c>
      <c r="G361" s="3">
        <f t="shared" si="12"/>
        <v>852781.58640000003</v>
      </c>
      <c r="H361" s="3">
        <f t="shared" si="13"/>
        <v>0.12999999988824129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1400</v>
      </c>
      <c r="D365" s="2">
        <f>'PR-RAS'!E370</f>
        <v>1183718.8700000001</v>
      </c>
      <c r="E365" s="2">
        <v>0</v>
      </c>
      <c r="F365" s="2">
        <v>0</v>
      </c>
      <c r="G365" s="3">
        <f t="shared" si="12"/>
        <v>862256.9373600001</v>
      </c>
      <c r="H365" s="3">
        <f t="shared" si="13"/>
        <v>0.12999999988824129</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9915.2800000000007</v>
      </c>
      <c r="D368" s="2">
        <f>'PR-RAS'!E373</f>
        <v>19539.25</v>
      </c>
      <c r="E368" s="2">
        <v>0</v>
      </c>
      <c r="F368" s="2">
        <v>0</v>
      </c>
      <c r="G368" s="3">
        <f t="shared" si="12"/>
        <v>17980.717259999998</v>
      </c>
      <c r="H368" s="3">
        <f t="shared" si="13"/>
        <v>0.53000000000065484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9282.2800000000007</v>
      </c>
      <c r="D374" s="2">
        <f>'PR-RAS'!E379</f>
        <v>11868.75</v>
      </c>
      <c r="E374" s="2">
        <v>0</v>
      </c>
      <c r="F374" s="2">
        <v>0</v>
      </c>
      <c r="G374" s="3">
        <f t="shared" si="12"/>
        <v>12316.37794</v>
      </c>
      <c r="H374" s="3">
        <f t="shared" si="13"/>
        <v>0.53000000000065484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1659.78</v>
      </c>
      <c r="D375" s="2">
        <f>'PR-RAS'!E380</f>
        <v>11868.75</v>
      </c>
      <c r="E375" s="2">
        <v>0</v>
      </c>
      <c r="F375" s="2">
        <v>0</v>
      </c>
      <c r="G375" s="3">
        <f t="shared" si="12"/>
        <v>9498.5827200000003</v>
      </c>
      <c r="H375" s="3">
        <f t="shared" si="13"/>
        <v>0.47000000000002728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7622.5</v>
      </c>
      <c r="D377" s="2">
        <f>'PR-RAS'!E382</f>
        <v>0</v>
      </c>
      <c r="E377" s="2">
        <v>0</v>
      </c>
      <c r="F377" s="2">
        <v>0</v>
      </c>
      <c r="G377" s="3">
        <f t="shared" si="12"/>
        <v>2866.06</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633</v>
      </c>
      <c r="D388" s="2">
        <f>'PR-RAS'!E393</f>
        <v>58</v>
      </c>
      <c r="E388" s="2">
        <v>0</v>
      </c>
      <c r="F388" s="2">
        <v>0</v>
      </c>
      <c r="G388" s="3">
        <f t="shared" si="12"/>
        <v>289.863</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63</v>
      </c>
      <c r="D389" s="2">
        <f>'PR-RAS'!E394</f>
        <v>58</v>
      </c>
      <c r="E389" s="2">
        <v>0</v>
      </c>
      <c r="F389" s="2">
        <v>0</v>
      </c>
      <c r="G389" s="3">
        <f t="shared" si="12"/>
        <v>69.451999999999998</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570</v>
      </c>
      <c r="D392" s="2">
        <f>'PR-RAS'!E397</f>
        <v>0</v>
      </c>
      <c r="E392" s="2">
        <v>0</v>
      </c>
      <c r="F392" s="2">
        <v>0</v>
      </c>
      <c r="G392" s="3">
        <f t="shared" si="12"/>
        <v>222.87</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7612.5</v>
      </c>
      <c r="E396" s="2">
        <v>0</v>
      </c>
      <c r="F396" s="2">
        <v>0</v>
      </c>
      <c r="G396" s="3">
        <f t="shared" si="12"/>
        <v>6013.875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7612.5</v>
      </c>
      <c r="E398" s="2">
        <v>0</v>
      </c>
      <c r="F398" s="2">
        <v>0</v>
      </c>
      <c r="G398" s="3">
        <f t="shared" si="12"/>
        <v>6044.3250000000007</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669</v>
      </c>
      <c r="E401" s="2">
        <v>0</v>
      </c>
      <c r="F401" s="2">
        <v>0</v>
      </c>
      <c r="G401" s="3">
        <f t="shared" si="12"/>
        <v>535.20000000000005</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669</v>
      </c>
      <c r="E402" s="2">
        <v>0</v>
      </c>
      <c r="F402" s="2">
        <v>0</v>
      </c>
      <c r="G402" s="3">
        <f t="shared" si="12"/>
        <v>536.53800000000001</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669</v>
      </c>
      <c r="E404" s="2">
        <v>0</v>
      </c>
      <c r="F404" s="2">
        <v>0</v>
      </c>
      <c r="G404" s="3">
        <f t="shared" si="12"/>
        <v>539.21400000000006</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11315.28</v>
      </c>
      <c r="D413" s="2">
        <f>'PR-RAS'!E418</f>
        <v>1203927.1200000001</v>
      </c>
      <c r="E413" s="2">
        <v>0</v>
      </c>
      <c r="F413" s="2">
        <v>0</v>
      </c>
      <c r="G413" s="3">
        <f t="shared" si="12"/>
        <v>996697.84223999991</v>
      </c>
      <c r="H413" s="3">
        <f t="shared" si="13"/>
        <v>0.40000000011241355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96.92</v>
      </c>
      <c r="D415" s="2">
        <f>'PR-RAS'!E420</f>
        <v>308044.28999999998</v>
      </c>
      <c r="E415" s="2">
        <v>0</v>
      </c>
      <c r="F415" s="2">
        <v>0</v>
      </c>
      <c r="G415" s="3">
        <f t="shared" si="12"/>
        <v>255100.79699999999</v>
      </c>
      <c r="H415" s="3">
        <f t="shared" si="13"/>
        <v>0.36999999997904354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250646.18</v>
      </c>
      <c r="D417" s="2">
        <f>'PR-RAS'!E422</f>
        <v>1155128.01</v>
      </c>
      <c r="E417" s="2">
        <v>0</v>
      </c>
      <c r="F417" s="2">
        <v>0</v>
      </c>
      <c r="G417" s="3">
        <f t="shared" si="12"/>
        <v>1065335.3152000001</v>
      </c>
      <c r="H417" s="3">
        <f t="shared" si="13"/>
        <v>0.19000000000232831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276443.94</v>
      </c>
      <c r="D418" s="2">
        <f>'PR-RAS'!E423</f>
        <v>1456467.25</v>
      </c>
      <c r="E418" s="2">
        <v>0</v>
      </c>
      <c r="F418" s="2">
        <v>0</v>
      </c>
      <c r="G418" s="3">
        <f t="shared" si="12"/>
        <v>1329970.8094799998</v>
      </c>
      <c r="H418" s="3">
        <f t="shared" si="13"/>
        <v>0.30999999999767169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25797.760000000009</v>
      </c>
      <c r="D420" s="2">
        <f>'PR-RAS'!E425</f>
        <v>301339.24</v>
      </c>
      <c r="E420" s="2">
        <v>0</v>
      </c>
      <c r="F420" s="2">
        <v>0</v>
      </c>
      <c r="G420" s="3">
        <f t="shared" si="12"/>
        <v>263331.54456000001</v>
      </c>
      <c r="H420" s="3">
        <f t="shared" si="13"/>
        <v>0.47999999998137355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32755.599999999999</v>
      </c>
      <c r="D421" s="2">
        <f>'PR-RAS'!E426</f>
        <v>0</v>
      </c>
      <c r="E421" s="2">
        <v>0</v>
      </c>
      <c r="F421" s="2">
        <v>0</v>
      </c>
      <c r="G421" s="3">
        <f t="shared" si="12"/>
        <v>13757.351999999999</v>
      </c>
      <c r="H421" s="3">
        <f t="shared" si="13"/>
        <v>0.40000000000145519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278594.94</v>
      </c>
      <c r="E422" s="2">
        <v>0</v>
      </c>
      <c r="F422" s="2">
        <v>0</v>
      </c>
      <c r="G422" s="3">
        <f t="shared" si="12"/>
        <v>234576.93948</v>
      </c>
      <c r="H422" s="3">
        <f t="shared" si="13"/>
        <v>5.9999999997671694E-2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250646.18</v>
      </c>
      <c r="D637" s="2">
        <f>'PR-RAS'!E643</f>
        <v>1155128.01</v>
      </c>
      <c r="E637" s="2">
        <v>0</v>
      </c>
      <c r="F637" s="2">
        <v>0</v>
      </c>
      <c r="G637" s="3">
        <f t="shared" si="14"/>
        <v>1628733.7992000002</v>
      </c>
      <c r="H637" s="3">
        <f t="shared" si="15"/>
        <v>0.19000000000232831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276443.94</v>
      </c>
      <c r="D638" s="2">
        <f>'PR-RAS'!E644</f>
        <v>1456467.25</v>
      </c>
      <c r="E638" s="2">
        <v>0</v>
      </c>
      <c r="F638" s="2">
        <v>0</v>
      </c>
      <c r="G638" s="3">
        <f t="shared" si="14"/>
        <v>2031634.0662799999</v>
      </c>
      <c r="H638" s="3">
        <f t="shared" si="15"/>
        <v>0.30999999999767169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25797.760000000009</v>
      </c>
      <c r="D640" s="2">
        <f>'PR-RAS'!E646</f>
        <v>301339.24</v>
      </c>
      <c r="E640" s="2">
        <v>0</v>
      </c>
      <c r="F640" s="2">
        <v>0</v>
      </c>
      <c r="G640" s="3">
        <f t="shared" si="14"/>
        <v>401596.31735999999</v>
      </c>
      <c r="H640" s="3">
        <f t="shared" si="15"/>
        <v>0.47999999998137355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32755.599999999999</v>
      </c>
      <c r="D641" s="2">
        <f>'PR-RAS'!E647</f>
        <v>0</v>
      </c>
      <c r="E641" s="2">
        <v>0</v>
      </c>
      <c r="F641" s="2">
        <v>0</v>
      </c>
      <c r="G641" s="3">
        <f t="shared" si="14"/>
        <v>20963.583999999999</v>
      </c>
      <c r="H641" s="3">
        <f t="shared" si="15"/>
        <v>0.40000000000145519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278594.94</v>
      </c>
      <c r="E642" s="2">
        <v>0</v>
      </c>
      <c r="F642" s="2">
        <v>0</v>
      </c>
      <c r="G642" s="3">
        <f t="shared" si="14"/>
        <v>357158.71308000002</v>
      </c>
      <c r="H642" s="3">
        <f t="shared" si="15"/>
        <v>5.9999999997671694E-2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6957.8399999999892</v>
      </c>
      <c r="D643" s="2">
        <f>'PR-RAS'!E649</f>
        <v>0</v>
      </c>
      <c r="E643" s="2">
        <v>0</v>
      </c>
      <c r="F643" s="2">
        <v>0</v>
      </c>
      <c r="G643" s="3">
        <f t="shared" si="14"/>
        <v>4466.9332799999929</v>
      </c>
      <c r="H643" s="3">
        <f t="shared" si="15"/>
        <v>0.16000000001076842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579934.17999999993</v>
      </c>
      <c r="E644" s="2">
        <v>0</v>
      </c>
      <c r="F644" s="2">
        <v>0</v>
      </c>
      <c r="G644" s="3">
        <f t="shared" si="14"/>
        <v>745795.35547999991</v>
      </c>
      <c r="H644" s="3">
        <f t="shared" si="15"/>
        <v>0.17999999993480742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34471.11</v>
      </c>
      <c r="D646" s="2">
        <f>'PR-RAS'!E653</f>
        <v>38465.550000000003</v>
      </c>
      <c r="E646" s="2">
        <v>0</v>
      </c>
      <c r="F646" s="2">
        <v>0</v>
      </c>
      <c r="G646" s="3">
        <f t="shared" si="14"/>
        <v>71854.42545000001</v>
      </c>
      <c r="H646" s="3">
        <f t="shared" si="15"/>
        <v>0.55999999999767169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262656.27</v>
      </c>
      <c r="D647" s="2">
        <f>'PR-RAS'!E654</f>
        <v>1195302.82</v>
      </c>
      <c r="E647" s="2">
        <v>0</v>
      </c>
      <c r="F647" s="2">
        <v>0</v>
      </c>
      <c r="G647" s="3">
        <f t="shared" si="14"/>
        <v>1714007.1938600002</v>
      </c>
      <c r="H647" s="3">
        <f t="shared" si="15"/>
        <v>0.44999999995343387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256312.89</v>
      </c>
      <c r="D648" s="2">
        <f>'PR-RAS'!E655</f>
        <v>1170062.23</v>
      </c>
      <c r="E648" s="2">
        <v>0</v>
      </c>
      <c r="F648" s="2">
        <v>0</v>
      </c>
      <c r="G648" s="3">
        <f t="shared" si="14"/>
        <v>1679894.96545</v>
      </c>
      <c r="H648" s="3">
        <f t="shared" si="15"/>
        <v>0.33999999996740371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40814.489999999991</v>
      </c>
      <c r="D649" s="2">
        <f>'PR-RAS'!E656</f>
        <v>63706.14000000013</v>
      </c>
      <c r="E649" s="2">
        <v>0</v>
      </c>
      <c r="F649" s="2">
        <v>0</v>
      </c>
      <c r="G649" s="3">
        <f t="shared" si="14"/>
        <v>109010.94696000016</v>
      </c>
      <c r="H649" s="3">
        <f t="shared" si="15"/>
        <v>0.63000000012107193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14</v>
      </c>
      <c r="E651" s="2">
        <v>0</v>
      </c>
      <c r="F651" s="2">
        <v>0</v>
      </c>
      <c r="G651" s="3">
        <f t="shared" si="14"/>
        <v>27.3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v>
      </c>
      <c r="D653" s="2">
        <f>'PR-RAS'!E660</f>
        <v>12</v>
      </c>
      <c r="E653" s="2">
        <v>0</v>
      </c>
      <c r="F653" s="2">
        <v>0</v>
      </c>
      <c r="G653" s="3">
        <f t="shared" si="14"/>
        <v>23.472000000000001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2755.75</v>
      </c>
      <c r="D727" s="2">
        <f>'PR-RAS'!E734</f>
        <v>1893.04</v>
      </c>
      <c r="E727" s="2">
        <v>0</v>
      </c>
      <c r="F727" s="2">
        <v>0</v>
      </c>
      <c r="G727" s="3">
        <f t="shared" si="14"/>
        <v>4749.3685799999994</v>
      </c>
      <c r="H727" s="3">
        <f t="shared" si="15"/>
        <v>0.28999999999996362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861.44</v>
      </c>
      <c r="D730" s="2">
        <f>'PR-RAS'!E737</f>
        <v>690.3</v>
      </c>
      <c r="E730" s="2">
        <v>0</v>
      </c>
      <c r="F730" s="2">
        <v>0</v>
      </c>
      <c r="G730" s="3">
        <f t="shared" si="14"/>
        <v>1634.4471599999999</v>
      </c>
      <c r="H730" s="3">
        <f t="shared" si="15"/>
        <v>0.74000000000000909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321861.46000000002</v>
      </c>
      <c r="D1581" s="7"/>
      <c r="E1581" s="7">
        <v>0</v>
      </c>
      <c r="F1581" s="7">
        <v>0</v>
      </c>
      <c r="G1581" s="8">
        <f t="shared" ref="G1581:G1685" si="70">B1581/1000*C1581</f>
        <v>321.86146000000002</v>
      </c>
      <c r="H1581" s="8">
        <f t="shared" ref="H1581:H1685" si="71">ABS(C1581-ROUND(C1581,0))</f>
        <v>0.46000000002095476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1536958.18</v>
      </c>
      <c r="D1582" s="2">
        <v>0</v>
      </c>
      <c r="E1582" s="2">
        <v>0</v>
      </c>
      <c r="F1582" s="2">
        <v>0</v>
      </c>
      <c r="G1582" s="3">
        <f t="shared" si="70"/>
        <v>3073.9163599999997</v>
      </c>
      <c r="H1582" s="3">
        <f t="shared" si="71"/>
        <v>0.17999999993480742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328901.31999999995</v>
      </c>
      <c r="D1584" s="2">
        <v>0</v>
      </c>
      <c r="E1584" s="2">
        <v>0</v>
      </c>
      <c r="F1584" s="2">
        <v>0</v>
      </c>
      <c r="G1584" s="3">
        <f t="shared" si="70"/>
        <v>1315.6052799999998</v>
      </c>
      <c r="H1584" s="3">
        <f t="shared" si="71"/>
        <v>0.31999999994877726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304578.18</v>
      </c>
      <c r="D1585" s="2">
        <v>0</v>
      </c>
      <c r="E1585" s="2">
        <v>0</v>
      </c>
      <c r="F1585" s="2">
        <v>0</v>
      </c>
      <c r="G1585" s="3">
        <f t="shared" si="70"/>
        <v>1522.8909000000001</v>
      </c>
      <c r="H1585" s="3">
        <f t="shared" si="71"/>
        <v>0.17999999999301508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23943.599999999999</v>
      </c>
      <c r="D1586" s="2">
        <v>0</v>
      </c>
      <c r="E1586" s="2">
        <v>0</v>
      </c>
      <c r="F1586" s="2">
        <v>0</v>
      </c>
      <c r="G1586" s="3">
        <f t="shared" si="70"/>
        <v>143.66159999999999</v>
      </c>
      <c r="H1586" s="3">
        <f t="shared" si="71"/>
        <v>0.40000000000145519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379.54</v>
      </c>
      <c r="D1587" s="2">
        <v>0</v>
      </c>
      <c r="E1587" s="2">
        <v>0</v>
      </c>
      <c r="F1587" s="2">
        <v>0</v>
      </c>
      <c r="G1587" s="3">
        <f t="shared" si="70"/>
        <v>2.6567800000000004</v>
      </c>
      <c r="H1587" s="3">
        <f t="shared" si="71"/>
        <v>0.45999999999997954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1203927.1200000001</v>
      </c>
      <c r="D1593" s="2">
        <v>0</v>
      </c>
      <c r="E1593" s="2">
        <v>0</v>
      </c>
      <c r="F1593" s="2">
        <v>0</v>
      </c>
      <c r="G1593" s="3">
        <f t="shared" si="70"/>
        <v>15651.05256</v>
      </c>
      <c r="H1593" s="3">
        <f t="shared" si="71"/>
        <v>0.12000000011175871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4129.74</v>
      </c>
      <c r="D1600" s="2">
        <v>0</v>
      </c>
      <c r="E1600" s="2">
        <v>0</v>
      </c>
      <c r="F1600" s="2">
        <v>0</v>
      </c>
      <c r="G1600" s="3">
        <f>B1600/1000*C1600</f>
        <v>82.594799999999992</v>
      </c>
      <c r="H1600" s="3">
        <f>ABS(C1600-ROUND(C1600,0))</f>
        <v>0.26000000000021828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1211685.6499999999</v>
      </c>
      <c r="D1601" s="2">
        <v>0</v>
      </c>
      <c r="E1601" s="2">
        <v>0</v>
      </c>
      <c r="F1601" s="2">
        <v>0</v>
      </c>
      <c r="G1601" s="3">
        <f t="shared" si="70"/>
        <v>25445.398649999999</v>
      </c>
      <c r="H1601" s="3">
        <f t="shared" si="71"/>
        <v>0.35000000009313226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328699.86</v>
      </c>
      <c r="D1603" s="2">
        <v>0</v>
      </c>
      <c r="E1603" s="2">
        <v>0</v>
      </c>
      <c r="F1603" s="2">
        <v>0</v>
      </c>
      <c r="G1603" s="3">
        <f t="shared" si="70"/>
        <v>7560.0967799999999</v>
      </c>
      <c r="H1603" s="3">
        <f t="shared" si="71"/>
        <v>0.14000000001396984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305268.59999999998</v>
      </c>
      <c r="D1604" s="2">
        <v>0</v>
      </c>
      <c r="E1604" s="2">
        <v>0</v>
      </c>
      <c r="F1604" s="2">
        <v>0</v>
      </c>
      <c r="G1604" s="3">
        <f t="shared" si="70"/>
        <v>7326.4463999999998</v>
      </c>
      <c r="H1604" s="3">
        <f t="shared" si="71"/>
        <v>0.40000000002328306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23028.23</v>
      </c>
      <c r="D1605" s="2">
        <v>0</v>
      </c>
      <c r="E1605" s="2">
        <v>0</v>
      </c>
      <c r="F1605" s="2">
        <v>0</v>
      </c>
      <c r="G1605" s="3">
        <f t="shared" si="70"/>
        <v>575.70574999999997</v>
      </c>
      <c r="H1605" s="3">
        <f t="shared" si="71"/>
        <v>0.22999999999956344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403.03</v>
      </c>
      <c r="D1606" s="2">
        <v>0</v>
      </c>
      <c r="E1606" s="2">
        <v>0</v>
      </c>
      <c r="F1606" s="2">
        <v>0</v>
      </c>
      <c r="G1606" s="3">
        <f t="shared" si="70"/>
        <v>10.478779999999999</v>
      </c>
      <c r="H1606" s="3">
        <f t="shared" si="71"/>
        <v>2.9999999999972715E-2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877345.21</v>
      </c>
      <c r="D1612" s="2">
        <v>0</v>
      </c>
      <c r="E1612" s="2">
        <v>0</v>
      </c>
      <c r="F1612" s="2">
        <v>0</v>
      </c>
      <c r="G1612" s="3">
        <f t="shared" si="70"/>
        <v>28075.046719999998</v>
      </c>
      <c r="H1612" s="3">
        <f t="shared" si="71"/>
        <v>0.2099999999627471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5640.58</v>
      </c>
      <c r="D1619" s="2">
        <v>0</v>
      </c>
      <c r="E1619" s="2">
        <v>0</v>
      </c>
      <c r="F1619" s="2">
        <v>0</v>
      </c>
      <c r="G1619" s="3">
        <f>B1619/1000*C1619</f>
        <v>219.98262</v>
      </c>
      <c r="H1619" s="3">
        <f>ABS(C1619-ROUND(C1619,0))</f>
        <v>0.42000000000007276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647133.99</v>
      </c>
      <c r="D1620" s="2">
        <v>0</v>
      </c>
      <c r="E1620" s="2">
        <v>0</v>
      </c>
      <c r="F1620" s="2">
        <v>0</v>
      </c>
      <c r="G1620" s="3">
        <f t="shared" si="70"/>
        <v>25885.3596</v>
      </c>
      <c r="H1620" s="3">
        <f t="shared" si="71"/>
        <v>1.0000000009313226E-2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96225.25</v>
      </c>
      <c r="D1621" s="2">
        <v>0</v>
      </c>
      <c r="E1621" s="2">
        <v>0</v>
      </c>
      <c r="F1621" s="2">
        <v>0</v>
      </c>
      <c r="G1621" s="3">
        <f t="shared" si="70"/>
        <v>3945.2352500000002</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96225.25</v>
      </c>
      <c r="D1668" s="2">
        <v>0</v>
      </c>
      <c r="E1668" s="2">
        <v>0</v>
      </c>
      <c r="F1668" s="2">
        <v>0</v>
      </c>
      <c r="G1668" s="3">
        <f t="shared" si="70"/>
        <v>8467.8220000000001</v>
      </c>
      <c r="H1668" s="3">
        <f t="shared" si="71"/>
        <v>0.25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2741.2</v>
      </c>
      <c r="D1669" s="2">
        <v>0</v>
      </c>
      <c r="E1669" s="2">
        <v>0</v>
      </c>
      <c r="F1669" s="2">
        <v>0</v>
      </c>
      <c r="G1669" s="3">
        <f t="shared" si="70"/>
        <v>243.96679999999998</v>
      </c>
      <c r="H1669" s="3">
        <f t="shared" si="71"/>
        <v>0.1999999999998181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93484.05</v>
      </c>
      <c r="D1670" s="2">
        <v>0</v>
      </c>
      <c r="E1670" s="2">
        <v>0</v>
      </c>
      <c r="F1670" s="2">
        <v>0</v>
      </c>
      <c r="G1670" s="3">
        <f t="shared" si="70"/>
        <v>8413.5645000000004</v>
      </c>
      <c r="H1670" s="3">
        <f t="shared" si="71"/>
        <v>5.0000000002910383E-2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550908.74</v>
      </c>
      <c r="D1680" s="2">
        <v>0</v>
      </c>
      <c r="E1680" s="2">
        <v>0</v>
      </c>
      <c r="F1680" s="2">
        <v>0</v>
      </c>
      <c r="G1680" s="3">
        <f t="shared" si="70"/>
        <v>55090.874000000003</v>
      </c>
      <c r="H1680" s="3">
        <f t="shared" si="71"/>
        <v>0.26000000000931323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1956.51</v>
      </c>
      <c r="D1681" s="2">
        <v>0</v>
      </c>
      <c r="E1681" s="2">
        <v>0</v>
      </c>
      <c r="F1681" s="2">
        <v>0</v>
      </c>
      <c r="G1681" s="3">
        <f t="shared" si="70"/>
        <v>197.60751000000002</v>
      </c>
      <c r="H1681" s="3">
        <f t="shared" si="71"/>
        <v>0.49000000000000909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39713.14</v>
      </c>
      <c r="D1682" s="2">
        <v>0</v>
      </c>
      <c r="E1682" s="2">
        <v>0</v>
      </c>
      <c r="F1682" s="2">
        <v>0</v>
      </c>
      <c r="G1682" s="3">
        <f t="shared" si="70"/>
        <v>4050.7402799999995</v>
      </c>
      <c r="H1682" s="3">
        <f t="shared" si="71"/>
        <v>0.13999999999941792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509239.09</v>
      </c>
      <c r="D1683" s="2">
        <v>0</v>
      </c>
      <c r="E1683" s="2">
        <v>0</v>
      </c>
      <c r="F1683" s="2">
        <v>0</v>
      </c>
      <c r="G1683" s="3">
        <f t="shared" si="70"/>
        <v>52451.626270000001</v>
      </c>
      <c r="H1683" s="3">
        <f t="shared" si="71"/>
        <v>9.0000000025611371E-2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2019</v>
      </c>
      <c r="B1" s="411"/>
      <c r="C1" s="411"/>
    </row>
    <row r="2" spans="1:16" ht="33" customHeight="1" x14ac:dyDescent="0.2">
      <c r="A2" s="412" t="s">
        <v>2020</v>
      </c>
      <c r="B2" s="413"/>
      <c r="C2" s="403"/>
      <c r="D2" s="5"/>
      <c r="E2" s="5"/>
      <c r="F2" s="5"/>
      <c r="G2" s="5"/>
      <c r="H2" s="5"/>
      <c r="I2" s="5"/>
      <c r="J2" s="5"/>
      <c r="K2" s="5"/>
      <c r="L2" s="5"/>
      <c r="M2" s="5"/>
      <c r="N2" s="5"/>
      <c r="O2" s="5"/>
      <c r="P2" s="5"/>
    </row>
    <row r="3" spans="1:16" ht="18.75" customHeight="1" x14ac:dyDescent="0.2">
      <c r="A3" s="222" t="s">
        <v>2021</v>
      </c>
      <c r="B3" s="414"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07" t="s">
        <v>2103</v>
      </c>
      <c r="C46" s="403"/>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415" t="s">
        <v>2129</v>
      </c>
      <c r="C59" s="416"/>
      <c r="D59" s="298"/>
      <c r="E59" s="5"/>
      <c r="F59" s="5"/>
      <c r="G59" s="5"/>
      <c r="H59" s="5"/>
      <c r="I59" s="5"/>
      <c r="J59" s="5"/>
      <c r="K59" s="5"/>
      <c r="L59" s="5"/>
      <c r="M59" s="5"/>
      <c r="N59" s="5"/>
      <c r="O59" s="5"/>
      <c r="P59" s="5"/>
    </row>
    <row r="60" spans="1:16" ht="39" customHeight="1" x14ac:dyDescent="0.2">
      <c r="A60" s="302" t="s">
        <v>2130</v>
      </c>
      <c r="B60" s="415" t="s">
        <v>2131</v>
      </c>
      <c r="C60" s="416"/>
      <c r="D60" s="325"/>
      <c r="E60" s="229"/>
      <c r="F60" s="229"/>
      <c r="G60" s="229"/>
      <c r="H60" s="229"/>
      <c r="I60" s="229"/>
      <c r="J60" s="229"/>
      <c r="K60" s="229"/>
      <c r="L60" s="229"/>
      <c r="M60" s="229"/>
      <c r="N60" s="229"/>
      <c r="O60" s="229"/>
      <c r="P60" s="229"/>
    </row>
    <row r="61" spans="1:16" ht="39" customHeight="1" x14ac:dyDescent="0.2">
      <c r="A61" s="302" t="s">
        <v>2132</v>
      </c>
      <c r="B61" s="415" t="s">
        <v>2133</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6" t="s">
        <v>1970</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8" t="s">
        <v>1972</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23577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6" t="s">
        <v>1976</v>
      </c>
      <c r="F7" s="370" t="s">
        <v>1977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6"/>
      <c r="F8" s="350" t="s">
        <v>1980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1981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1982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1983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1984</v>
      </c>
      <c r="G12" s="361"/>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6"/>
      <c r="F13" s="333" t="s">
        <v>1987</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1977</v>
      </c>
      <c r="B17" s="340" t="str">
        <f>'PR-RAS'!B6</f>
        <v>PRIHODI POSLOVANJA (šifre 61+62+63+64+65+66+67+68)</v>
      </c>
      <c r="C17" s="341"/>
      <c r="D17" s="341"/>
      <c r="E17" s="341"/>
      <c r="F17" s="342"/>
      <c r="G17" s="28" t="str">
        <f>'PR-RAS'!C6</f>
        <v>6</v>
      </c>
      <c r="H17" s="275">
        <f>'PR-RAS'!D6</f>
        <v>250646.18</v>
      </c>
      <c r="I17" s="275">
        <f>'PR-RAS'!E6</f>
        <v>1155128.01</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265128.65999999997</v>
      </c>
      <c r="I18" s="275">
        <f>'PR-RAS'!E152</f>
        <v>252540.13</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6957.8399999999892</v>
      </c>
      <c r="I19" s="275">
        <f>'PR-RAS'!E649</f>
        <v>0</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0</v>
      </c>
      <c r="I20" s="275">
        <f>'PR-RAS'!E650</f>
        <v>579934.17999999993</v>
      </c>
      <c r="J20" s="5"/>
      <c r="K20" s="5"/>
      <c r="L20" s="5"/>
      <c r="M20" s="5"/>
      <c r="N20" s="5"/>
      <c r="O20" s="5"/>
      <c r="P20" s="5"/>
      <c r="Q20" s="5"/>
      <c r="R20" s="5"/>
      <c r="S20" s="5"/>
      <c r="T20" s="5"/>
      <c r="U20" s="5"/>
      <c r="V20" s="5"/>
      <c r="W20" s="5"/>
    </row>
    <row r="21" spans="1:23" ht="29.25" customHeight="1" x14ac:dyDescent="0.2">
      <c r="A21" s="200" t="s">
        <v>1988</v>
      </c>
      <c r="B21" s="337" t="s">
        <v>8</v>
      </c>
      <c r="C21" s="338"/>
      <c r="D21" s="338"/>
      <c r="E21" s="338"/>
      <c r="F21" s="339"/>
      <c r="G21" s="201" t="s">
        <v>9</v>
      </c>
      <c r="H21" s="265" t="s">
        <v>1989</v>
      </c>
      <c r="I21" s="266" t="s">
        <v>1990</v>
      </c>
      <c r="J21" s="5"/>
      <c r="K21" s="5"/>
      <c r="L21" s="5"/>
      <c r="M21" s="5"/>
      <c r="N21" s="5"/>
      <c r="O21" s="5"/>
      <c r="P21" s="5"/>
      <c r="Q21" s="5"/>
      <c r="R21" s="5"/>
      <c r="S21" s="5"/>
      <c r="T21" s="5"/>
      <c r="U21" s="5"/>
      <c r="V21" s="5"/>
      <c r="W21" s="5"/>
    </row>
    <row r="22" spans="1:23" ht="12.75" customHeight="1" x14ac:dyDescent="0.2">
      <c r="A22" s="357" t="s">
        <v>1980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1991</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37" t="s">
        <v>8</v>
      </c>
      <c r="C32" s="338"/>
      <c r="D32" s="338"/>
      <c r="E32" s="338"/>
      <c r="F32" s="339"/>
      <c r="G32" s="201" t="s">
        <v>9</v>
      </c>
      <c r="H32" s="265" t="s">
        <v>1992</v>
      </c>
      <c r="I32" s="266" t="s">
        <v>1993</v>
      </c>
      <c r="J32" s="5"/>
      <c r="K32" s="5"/>
      <c r="L32" s="5"/>
      <c r="M32" s="5"/>
      <c r="N32" s="5"/>
      <c r="O32" s="5"/>
      <c r="P32" s="5"/>
      <c r="Q32" s="5"/>
      <c r="R32" s="5"/>
      <c r="S32" s="5"/>
      <c r="T32" s="5"/>
      <c r="U32" s="5"/>
      <c r="V32" s="5"/>
      <c r="W32" s="5"/>
    </row>
    <row r="33" spans="1:23" ht="12.75" customHeight="1" x14ac:dyDescent="0.2">
      <c r="A33" s="357" t="s">
        <v>1982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7" t="s">
        <v>8</v>
      </c>
      <c r="C37" s="338"/>
      <c r="D37" s="338"/>
      <c r="E37" s="338"/>
      <c r="F37" s="339"/>
      <c r="G37" s="201" t="s">
        <v>9</v>
      </c>
      <c r="H37" s="265" t="s">
        <v>1989</v>
      </c>
      <c r="I37" s="266" t="s">
        <v>1951</v>
      </c>
      <c r="J37" s="5"/>
      <c r="K37" s="5"/>
      <c r="L37" s="5"/>
      <c r="M37" s="5"/>
      <c r="N37" s="5"/>
      <c r="O37" s="5"/>
      <c r="P37" s="5"/>
      <c r="Q37" s="5"/>
      <c r="R37" s="5"/>
      <c r="S37" s="5"/>
      <c r="T37" s="5"/>
      <c r="U37" s="5"/>
      <c r="V37" s="5"/>
      <c r="W37" s="5"/>
    </row>
    <row r="38" spans="1:23" ht="12.75" customHeight="1" x14ac:dyDescent="0.2">
      <c r="A38" s="357" t="s">
        <v>1983</v>
      </c>
      <c r="B38" s="340" t="str">
        <f>OBVEZE!B5</f>
        <v>Stanje obveza 1. siječnja (=stanju obveza iz Izvještaja o obvezama na 31. prosinca prethodne godine)</v>
      </c>
      <c r="C38" s="341"/>
      <c r="D38" s="341"/>
      <c r="E38" s="341"/>
      <c r="F38" s="342"/>
      <c r="G38" s="126" t="str">
        <f>OBVEZE!C5</f>
        <v>V001</v>
      </c>
      <c r="H38" s="275">
        <f>OBVEZE!D5</f>
        <v>321861.46000000002</v>
      </c>
      <c r="I38" s="275" t="s">
        <v>1994</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1994</v>
      </c>
      <c r="I39" s="275">
        <f>OBVEZE!D44</f>
        <v>647133.99</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1994</v>
      </c>
      <c r="I40" s="275">
        <f>OBVEZE!D45</f>
        <v>96225.25</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1994</v>
      </c>
      <c r="I41" s="276">
        <f>OBVEZE!D104</f>
        <v>550908.74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1" zoomScaleNormal="100" workbookViewId="0">
      <selection activeCell="E734" sqref="E7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250646.18</v>
      </c>
      <c r="E6" s="60">
        <f>E7+E43+E49+E82+E106+E125+E134+E140</f>
        <v>1155128.01</v>
      </c>
      <c r="F6" s="45">
        <f t="shared" ref="F6:F132" si="0">IF(D6&lt;&gt;0,IF(E6/D6&gt;=100,"&gt;&gt;100",E6/D6*100),"-")</f>
        <v>460.86000991517204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9022.5</v>
      </c>
      <c r="E49" s="60">
        <f>E50+E53+E58+E61+E64+E68+E71+E74+E77</f>
        <v>879911.92</v>
      </c>
      <c r="F49" s="45">
        <f t="shared" si="0"/>
        <v>9752.4180659462454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9022.5</v>
      </c>
      <c r="E77" s="60">
        <f t="shared" si="14"/>
        <v>879911.92</v>
      </c>
      <c r="F77" s="45">
        <f t="shared" si="0"/>
        <v>9752.4180659462454</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9022.5</v>
      </c>
      <c r="E81" s="194">
        <v>879911.92</v>
      </c>
      <c r="F81" s="45">
        <f t="shared" si="0"/>
        <v>9752.4180659462454</v>
      </c>
    </row>
    <row r="82" spans="1:6" ht="12.75" customHeight="1" x14ac:dyDescent="0.2">
      <c r="A82" s="63">
        <v>64</v>
      </c>
      <c r="B82" s="64" t="s">
        <v>167</v>
      </c>
      <c r="C82" s="247" t="s">
        <v>168</v>
      </c>
      <c r="D82" s="60">
        <f t="shared" ref="D82:E82" si="15">D83+D91+D98</f>
        <v>4.75</v>
      </c>
      <c r="E82" s="60">
        <f t="shared" si="15"/>
        <v>7.99</v>
      </c>
      <c r="F82" s="45">
        <f t="shared" si="0"/>
        <v>168.21052631578948</v>
      </c>
    </row>
    <row r="83" spans="1:6" ht="12.75" customHeight="1" x14ac:dyDescent="0.2">
      <c r="A83" s="63">
        <v>641</v>
      </c>
      <c r="B83" s="64" t="s">
        <v>169</v>
      </c>
      <c r="C83" s="247" t="s">
        <v>170</v>
      </c>
      <c r="D83" s="60">
        <f t="shared" ref="D83:E83" si="16">SUM(D84:D90)</f>
        <v>4.75</v>
      </c>
      <c r="E83" s="60">
        <f t="shared" si="16"/>
        <v>7.99</v>
      </c>
      <c r="F83" s="45">
        <f t="shared" si="0"/>
        <v>168.21052631578948</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4.75</v>
      </c>
      <c r="E85" s="194">
        <v>7.99</v>
      </c>
      <c r="F85" s="45">
        <f t="shared" si="0"/>
        <v>168.21052631578948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0</v>
      </c>
      <c r="E106" s="332">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15971.289999999999</v>
      </c>
      <c r="E125" s="60">
        <f t="shared" si="22"/>
        <v>10632.76</v>
      </c>
      <c r="F125" s="45">
        <f t="shared" si="0"/>
        <v>66.574209096447447</v>
      </c>
    </row>
    <row r="126" spans="1:6" ht="12.75" customHeight="1" x14ac:dyDescent="0.2">
      <c r="A126" s="63">
        <v>661</v>
      </c>
      <c r="B126" s="65" t="s">
        <v>255</v>
      </c>
      <c r="C126" s="247" t="s">
        <v>256</v>
      </c>
      <c r="D126" s="60">
        <f t="shared" ref="D126:E126" si="23">SUM(D127:D128)</f>
        <v>15971.289999999999</v>
      </c>
      <c r="E126" s="60">
        <f t="shared" si="23"/>
        <v>10632.76</v>
      </c>
      <c r="F126" s="45">
        <f t="shared" si="0"/>
        <v>66.574209096447447</v>
      </c>
    </row>
    <row r="127" spans="1:6" ht="12.75" customHeight="1" x14ac:dyDescent="0.2">
      <c r="A127" s="63">
        <v>6614</v>
      </c>
      <c r="B127" s="65" t="s">
        <v>257</v>
      </c>
      <c r="C127" s="247" t="s">
        <v>258</v>
      </c>
      <c r="D127" s="194">
        <v>623.66</v>
      </c>
      <c r="E127" s="194">
        <v>697.74</v>
      </c>
      <c r="F127" s="45">
        <f t="shared" si="0"/>
        <v>111.87826700445756</v>
      </c>
    </row>
    <row r="128" spans="1:6" ht="12.75" customHeight="1" x14ac:dyDescent="0.2">
      <c r="A128" s="63">
        <v>6615</v>
      </c>
      <c r="B128" s="65" t="s">
        <v>259</v>
      </c>
      <c r="C128" s="247" t="s">
        <v>260</v>
      </c>
      <c r="D128" s="194">
        <v>15347.63</v>
      </c>
      <c r="E128" s="194">
        <v>9935.02</v>
      </c>
      <c r="F128" s="45">
        <f t="shared" si="0"/>
        <v>64.733251974409086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225647.24</v>
      </c>
      <c r="E134" s="60">
        <f t="shared" si="25"/>
        <v>264575.33999999997</v>
      </c>
      <c r="F134" s="45">
        <f t="shared" ref="F134:F229" si="26">IF(D134&lt;&gt;0,IF(E134/D134&gt;=100,"&gt;&gt;100",E134/D134*100),"-")</f>
        <v>117.25175100745746</v>
      </c>
    </row>
    <row r="135" spans="1:6" ht="24" x14ac:dyDescent="0.2">
      <c r="A135" s="63">
        <v>671</v>
      </c>
      <c r="B135" s="182" t="s">
        <v>273</v>
      </c>
      <c r="C135" s="247" t="s">
        <v>274</v>
      </c>
      <c r="D135" s="60">
        <f t="shared" ref="D135:E135" si="27">SUM(D136:D138)</f>
        <v>225647.24</v>
      </c>
      <c r="E135" s="60">
        <f t="shared" si="27"/>
        <v>264575.33999999997</v>
      </c>
      <c r="F135" s="45">
        <f t="shared" si="26"/>
        <v>117.25175100745746</v>
      </c>
    </row>
    <row r="136" spans="1:6" ht="12.75" customHeight="1" x14ac:dyDescent="0.2">
      <c r="A136" s="63">
        <v>6711</v>
      </c>
      <c r="B136" s="65" t="s">
        <v>275</v>
      </c>
      <c r="C136" s="247" t="s">
        <v>276</v>
      </c>
      <c r="D136" s="194">
        <v>225647.24</v>
      </c>
      <c r="E136" s="194">
        <v>245094.09</v>
      </c>
      <c r="F136" s="45">
        <f t="shared" si="26"/>
        <v>108.61825298638708</v>
      </c>
    </row>
    <row r="137" spans="1:6" ht="24" x14ac:dyDescent="0.2">
      <c r="A137" s="63">
        <v>6712</v>
      </c>
      <c r="B137" s="182" t="s">
        <v>277</v>
      </c>
      <c r="C137" s="247" t="s">
        <v>278</v>
      </c>
      <c r="D137" s="194">
        <v>0</v>
      </c>
      <c r="E137" s="194">
        <v>19481.25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0.4</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0.4</v>
      </c>
      <c r="E151" s="194"/>
      <c r="F151" s="45">
        <f t="shared" si="26"/>
        <v>0</v>
      </c>
    </row>
    <row r="152" spans="1:6" ht="12.75" customHeight="1" x14ac:dyDescent="0.2">
      <c r="A152" s="63">
        <v>3</v>
      </c>
      <c r="B152" s="64" t="s">
        <v>307</v>
      </c>
      <c r="C152" s="247" t="s">
        <v>13</v>
      </c>
      <c r="D152" s="60">
        <f>D153+D164+D202+D221+D230+D262+D273</f>
        <v>265128.65999999997</v>
      </c>
      <c r="E152" s="60">
        <f>E153+E164+E202+E221+E230+E262+E273</f>
        <v>252540.13</v>
      </c>
      <c r="F152" s="45">
        <f t="shared" si="26"/>
        <v>95.251916560058064</v>
      </c>
    </row>
    <row r="153" spans="1:6" ht="12.75" customHeight="1" x14ac:dyDescent="0.2">
      <c r="A153" s="63">
        <v>31</v>
      </c>
      <c r="B153" s="64" t="s">
        <v>308</v>
      </c>
      <c r="C153" s="247" t="s">
        <v>309</v>
      </c>
      <c r="D153" s="60">
        <f t="shared" ref="D153:E153" si="30">D154+D159+D160</f>
        <v>240160.55</v>
      </c>
      <c r="E153" s="60">
        <f t="shared" si="30"/>
        <v>227162.05</v>
      </c>
      <c r="F153" s="45">
        <f t="shared" si="26"/>
        <v>94.587579017453123</v>
      </c>
    </row>
    <row r="154" spans="1:6" ht="12.75" customHeight="1" x14ac:dyDescent="0.2">
      <c r="A154" s="63">
        <v>311</v>
      </c>
      <c r="B154" s="64" t="s">
        <v>310</v>
      </c>
      <c r="C154" s="247" t="s">
        <v>311</v>
      </c>
      <c r="D154" s="60">
        <f t="shared" ref="D154:E154" si="31">SUM(D155:D158)</f>
        <v>198728.33</v>
      </c>
      <c r="E154" s="60">
        <f t="shared" si="31"/>
        <v>189681.68</v>
      </c>
      <c r="F154" s="45">
        <f t="shared" si="26"/>
        <v>95.447730074519328</v>
      </c>
    </row>
    <row r="155" spans="1:6" ht="12.75" customHeight="1" x14ac:dyDescent="0.2">
      <c r="A155" s="63">
        <v>3111</v>
      </c>
      <c r="B155" s="64" t="s">
        <v>312</v>
      </c>
      <c r="C155" s="247" t="s">
        <v>313</v>
      </c>
      <c r="D155" s="194">
        <v>198728.33</v>
      </c>
      <c r="E155" s="194">
        <v>189483.16</v>
      </c>
      <c r="F155" s="45">
        <f t="shared" si="26"/>
        <v>95.34783490607505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198.52</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8642.0400000000009</v>
      </c>
      <c r="E159" s="194">
        <v>6182.88</v>
      </c>
      <c r="F159" s="45">
        <f t="shared" si="26"/>
        <v>71.544218726134105</v>
      </c>
    </row>
    <row r="160" spans="1:6" ht="12.75" customHeight="1" x14ac:dyDescent="0.2">
      <c r="A160" s="63">
        <v>313</v>
      </c>
      <c r="B160" s="65" t="s">
        <v>322</v>
      </c>
      <c r="C160" s="247" t="s">
        <v>323</v>
      </c>
      <c r="D160" s="60">
        <f t="shared" ref="D160:E160" si="32">SUM(D161:D163)</f>
        <v>32790.18</v>
      </c>
      <c r="E160" s="60">
        <f t="shared" si="32"/>
        <v>31297.49</v>
      </c>
      <c r="F160" s="45">
        <f t="shared" si="26"/>
        <v>95.447752955305518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32790.18</v>
      </c>
      <c r="E162" s="194">
        <v>31297.49</v>
      </c>
      <c r="F162" s="45">
        <f t="shared" si="26"/>
        <v>95.447752955305518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24571.629999999994</v>
      </c>
      <c r="E164" s="60">
        <f>E165+E170+E178+E188+E189+E194</f>
        <v>24998.539999999997</v>
      </c>
      <c r="F164" s="45">
        <f t="shared" si="26"/>
        <v>101.73741017588172</v>
      </c>
    </row>
    <row r="165" spans="1:6" ht="12.75" customHeight="1" x14ac:dyDescent="0.2">
      <c r="A165" s="63">
        <v>321</v>
      </c>
      <c r="B165" s="64" t="s">
        <v>332</v>
      </c>
      <c r="C165" s="247" t="s">
        <v>333</v>
      </c>
      <c r="D165" s="60">
        <f t="shared" ref="D165:E165" si="33">SUM(D166:D169)</f>
        <v>3066.94</v>
      </c>
      <c r="E165" s="60">
        <f t="shared" si="33"/>
        <v>2432.5</v>
      </c>
      <c r="F165" s="45">
        <f t="shared" si="26"/>
        <v>79.313582919783229</v>
      </c>
    </row>
    <row r="166" spans="1:6" ht="12.75" customHeight="1" x14ac:dyDescent="0.2">
      <c r="A166" s="63">
        <v>3211</v>
      </c>
      <c r="B166" s="64" t="s">
        <v>334</v>
      </c>
      <c r="C166" s="247" t="s">
        <v>335</v>
      </c>
      <c r="D166" s="194">
        <v>204.94</v>
      </c>
      <c r="E166" s="194">
        <v>77.959999999999994</v>
      </c>
      <c r="F166" s="45">
        <f t="shared" si="26"/>
        <v>38.04040206889821</v>
      </c>
    </row>
    <row r="167" spans="1:6" ht="12.75" customHeight="1" x14ac:dyDescent="0.2">
      <c r="A167" s="63">
        <v>3212</v>
      </c>
      <c r="B167" s="64" t="s">
        <v>336</v>
      </c>
      <c r="C167" s="247" t="s">
        <v>337</v>
      </c>
      <c r="D167" s="194">
        <v>2755.75</v>
      </c>
      <c r="E167" s="194">
        <v>1893.04</v>
      </c>
      <c r="F167" s="45">
        <f t="shared" si="26"/>
        <v>68.694184886147141</v>
      </c>
    </row>
    <row r="168" spans="1:6" ht="12.75" customHeight="1" x14ac:dyDescent="0.2">
      <c r="A168" s="63">
        <v>3213</v>
      </c>
      <c r="B168" s="64" t="s">
        <v>338</v>
      </c>
      <c r="C168" s="247" t="s">
        <v>339</v>
      </c>
      <c r="D168" s="194">
        <v>106.25</v>
      </c>
      <c r="E168" s="194">
        <v>412.5</v>
      </c>
      <c r="F168" s="45">
        <f t="shared" si="26"/>
        <v>388.23529411764707</v>
      </c>
    </row>
    <row r="169" spans="1:6" ht="12.75" customHeight="1" x14ac:dyDescent="0.2">
      <c r="A169" s="63">
        <v>3214</v>
      </c>
      <c r="B169" s="64" t="s">
        <v>340</v>
      </c>
      <c r="C169" s="247" t="s">
        <v>341</v>
      </c>
      <c r="D169" s="194">
        <v>0</v>
      </c>
      <c r="E169" s="194">
        <v>49</v>
      </c>
      <c r="F169" s="45" t="str">
        <f t="shared" si="26"/>
        <v>-</v>
      </c>
    </row>
    <row r="170" spans="1:6" ht="12.75" customHeight="1" x14ac:dyDescent="0.2">
      <c r="A170" s="63">
        <v>322</v>
      </c>
      <c r="B170" s="64" t="s">
        <v>342</v>
      </c>
      <c r="C170" s="247" t="s">
        <v>343</v>
      </c>
      <c r="D170" s="60">
        <f t="shared" ref="D170:E170" si="34">SUM(D171:D177)</f>
        <v>5803.5099999999993</v>
      </c>
      <c r="E170" s="60">
        <f t="shared" si="34"/>
        <v>5302.96</v>
      </c>
      <c r="F170" s="45">
        <f t="shared" si="26"/>
        <v>91.375047169730053</v>
      </c>
    </row>
    <row r="171" spans="1:6" ht="12.75" customHeight="1" x14ac:dyDescent="0.2">
      <c r="A171" s="63">
        <v>3221</v>
      </c>
      <c r="B171" s="64" t="s">
        <v>344</v>
      </c>
      <c r="C171" s="247" t="s">
        <v>345</v>
      </c>
      <c r="D171" s="194">
        <v>3842.63</v>
      </c>
      <c r="E171" s="194">
        <v>1996.28</v>
      </c>
      <c r="F171" s="45">
        <f t="shared" si="26"/>
        <v>51.950877393868254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1478.94</v>
      </c>
      <c r="E173" s="194">
        <v>2306.36</v>
      </c>
      <c r="F173" s="45">
        <f t="shared" si="26"/>
        <v>155.94682678134339</v>
      </c>
    </row>
    <row r="174" spans="1:6" ht="12.75" customHeight="1" x14ac:dyDescent="0.2">
      <c r="A174" s="63">
        <v>3224</v>
      </c>
      <c r="B174" s="65" t="s">
        <v>350</v>
      </c>
      <c r="C174" s="247" t="s">
        <v>351</v>
      </c>
      <c r="D174" s="194">
        <v>213.48</v>
      </c>
      <c r="E174" s="194">
        <v>189.49</v>
      </c>
      <c r="F174" s="45">
        <f t="shared" si="26"/>
        <v>88.762413340828189</v>
      </c>
    </row>
    <row r="175" spans="1:6" ht="12.75" customHeight="1" x14ac:dyDescent="0.2">
      <c r="A175" s="63">
        <v>3225</v>
      </c>
      <c r="B175" s="65" t="s">
        <v>352</v>
      </c>
      <c r="C175" s="247" t="s">
        <v>353</v>
      </c>
      <c r="D175" s="194">
        <v>268.45999999999998</v>
      </c>
      <c r="E175" s="194">
        <v>810.83</v>
      </c>
      <c r="F175" s="45">
        <f t="shared" si="26"/>
        <v>302.03009759368251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15007.339999999997</v>
      </c>
      <c r="E178" s="60">
        <f t="shared" si="35"/>
        <v>17233.46</v>
      </c>
      <c r="F178" s="45">
        <f t="shared" si="26"/>
        <v>114.83354145371534</v>
      </c>
    </row>
    <row r="179" spans="1:6" ht="12.75" customHeight="1" x14ac:dyDescent="0.2">
      <c r="A179" s="63">
        <v>3231</v>
      </c>
      <c r="B179" s="65" t="s">
        <v>360</v>
      </c>
      <c r="C179" s="247" t="s">
        <v>361</v>
      </c>
      <c r="D179" s="194">
        <v>3007.15</v>
      </c>
      <c r="E179" s="194">
        <v>3446.63</v>
      </c>
      <c r="F179" s="45">
        <f t="shared" si="26"/>
        <v>114.61450210332043</v>
      </c>
    </row>
    <row r="180" spans="1:6" ht="12.75" customHeight="1" x14ac:dyDescent="0.2">
      <c r="A180" s="63">
        <v>3232</v>
      </c>
      <c r="B180" s="65" t="s">
        <v>362</v>
      </c>
      <c r="C180" s="247" t="s">
        <v>363</v>
      </c>
      <c r="D180" s="194">
        <v>1586</v>
      </c>
      <c r="E180" s="194">
        <v>1648.84</v>
      </c>
      <c r="F180" s="45">
        <f t="shared" si="26"/>
        <v>103.9621689785624</v>
      </c>
    </row>
    <row r="181" spans="1:6" ht="12.75" customHeight="1" x14ac:dyDescent="0.2">
      <c r="A181" s="63">
        <v>3233</v>
      </c>
      <c r="B181" s="65" t="s">
        <v>364</v>
      </c>
      <c r="C181" s="247" t="s">
        <v>365</v>
      </c>
      <c r="D181" s="194">
        <v>63.72</v>
      </c>
      <c r="E181" s="194">
        <v>63.72</v>
      </c>
      <c r="F181" s="45">
        <f t="shared" si="26"/>
        <v>100</v>
      </c>
    </row>
    <row r="182" spans="1:6" ht="12.75" customHeight="1" x14ac:dyDescent="0.2">
      <c r="A182" s="63">
        <v>3234</v>
      </c>
      <c r="B182" s="65" t="s">
        <v>366</v>
      </c>
      <c r="C182" s="247" t="s">
        <v>367</v>
      </c>
      <c r="D182" s="194">
        <v>1332.58</v>
      </c>
      <c r="E182" s="194">
        <v>1163.29</v>
      </c>
      <c r="F182" s="45">
        <f t="shared" si="26"/>
        <v>87.296072280838672</v>
      </c>
    </row>
    <row r="183" spans="1:6" ht="12.75" customHeight="1" x14ac:dyDescent="0.2">
      <c r="A183" s="63">
        <v>3235</v>
      </c>
      <c r="B183" s="64" t="s">
        <v>368</v>
      </c>
      <c r="C183" s="247" t="s">
        <v>369</v>
      </c>
      <c r="D183" s="194">
        <v>0</v>
      </c>
      <c r="E183" s="194">
        <v>1200</v>
      </c>
      <c r="F183" s="45" t="str">
        <f t="shared" si="26"/>
        <v>-</v>
      </c>
    </row>
    <row r="184" spans="1:6" ht="12.75" customHeight="1" x14ac:dyDescent="0.2">
      <c r="A184" s="63">
        <v>3236</v>
      </c>
      <c r="B184" s="64" t="s">
        <v>370</v>
      </c>
      <c r="C184" s="247" t="s">
        <v>371</v>
      </c>
      <c r="D184" s="194">
        <v>490.94</v>
      </c>
      <c r="E184" s="194"/>
      <c r="F184" s="45">
        <f t="shared" si="26"/>
        <v>0</v>
      </c>
    </row>
    <row r="185" spans="1:6" ht="12.75" customHeight="1" x14ac:dyDescent="0.2">
      <c r="A185" s="63">
        <v>3237</v>
      </c>
      <c r="B185" s="64" t="s">
        <v>372</v>
      </c>
      <c r="C185" s="247" t="s">
        <v>373</v>
      </c>
      <c r="D185" s="194">
        <v>2970.46</v>
      </c>
      <c r="E185" s="194">
        <v>690.3</v>
      </c>
      <c r="F185" s="45">
        <f t="shared" si="26"/>
        <v>23.23882496313702</v>
      </c>
    </row>
    <row r="186" spans="1:6" ht="12.75" customHeight="1" x14ac:dyDescent="0.2">
      <c r="A186" s="63">
        <v>3238</v>
      </c>
      <c r="B186" s="64" t="s">
        <v>374</v>
      </c>
      <c r="C186" s="247" t="s">
        <v>375</v>
      </c>
      <c r="D186" s="194">
        <v>814.46</v>
      </c>
      <c r="E186" s="194">
        <v>1986.34</v>
      </c>
      <c r="F186" s="45">
        <f t="shared" si="26"/>
        <v>243.88429143236004</v>
      </c>
    </row>
    <row r="187" spans="1:6" ht="12.75" customHeight="1" x14ac:dyDescent="0.2">
      <c r="A187" s="63">
        <v>3239</v>
      </c>
      <c r="B187" s="64" t="s">
        <v>376</v>
      </c>
      <c r="C187" s="247" t="s">
        <v>377</v>
      </c>
      <c r="D187" s="194">
        <v>4742.03</v>
      </c>
      <c r="E187" s="194">
        <v>7034.34</v>
      </c>
      <c r="F187" s="45">
        <f t="shared" si="26"/>
        <v>148.34026777561508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693.84</v>
      </c>
      <c r="E194" s="60">
        <f t="shared" si="36"/>
        <v>29.62</v>
      </c>
      <c r="F194" s="45">
        <f t="shared" si="26"/>
        <v>4.2689957338867748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693.84</v>
      </c>
      <c r="E196" s="194"/>
      <c r="F196" s="45">
        <f t="shared" si="26"/>
        <v>0</v>
      </c>
    </row>
    <row r="197" spans="1:6" ht="12.75" customHeight="1" x14ac:dyDescent="0.2">
      <c r="A197" s="63">
        <v>3293</v>
      </c>
      <c r="B197" s="64" t="s">
        <v>396</v>
      </c>
      <c r="C197" s="247" t="s">
        <v>397</v>
      </c>
      <c r="D197" s="194">
        <v>0</v>
      </c>
      <c r="E197" s="194">
        <v>29.62</v>
      </c>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396.48</v>
      </c>
      <c r="E202" s="60">
        <f t="shared" si="37"/>
        <v>379.54</v>
      </c>
      <c r="F202" s="45">
        <f t="shared" si="26"/>
        <v>95.727401129943502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396.48</v>
      </c>
      <c r="E216" s="60">
        <f t="shared" si="40"/>
        <v>379.54</v>
      </c>
      <c r="F216" s="45">
        <f t="shared" si="26"/>
        <v>95.727401129943502</v>
      </c>
    </row>
    <row r="217" spans="1:6" ht="12.75" customHeight="1" x14ac:dyDescent="0.2">
      <c r="A217" s="63">
        <v>3431</v>
      </c>
      <c r="B217" s="182" t="s">
        <v>436</v>
      </c>
      <c r="C217" s="247" t="s">
        <v>437</v>
      </c>
      <c r="D217" s="194">
        <v>396.48</v>
      </c>
      <c r="E217" s="194">
        <v>379.54</v>
      </c>
      <c r="F217" s="45">
        <f t="shared" si="26"/>
        <v>95.727401129943502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265128.65999999997</v>
      </c>
      <c r="E299" s="60">
        <f>E152-E297+E298</f>
        <v>252540.13</v>
      </c>
      <c r="F299" s="45">
        <f t="shared" si="68"/>
        <v>95.251916560058064</v>
      </c>
    </row>
    <row r="300" spans="1:6" ht="12.75" customHeight="1" x14ac:dyDescent="0.2">
      <c r="A300" s="63" t="s">
        <v>582</v>
      </c>
      <c r="B300" s="64" t="s">
        <v>593</v>
      </c>
      <c r="C300" s="247" t="s">
        <v>594</v>
      </c>
      <c r="D300" s="60">
        <f>IF(D6&gt;=D299,D6-D299,0)</f>
        <v>0</v>
      </c>
      <c r="E300" s="60">
        <f>IF(E6&gt;=E299,E6-E299,0)</f>
        <v>902587.88</v>
      </c>
      <c r="F300" s="45" t="str">
        <f t="shared" si="68"/>
        <v>-</v>
      </c>
    </row>
    <row r="301" spans="1:6" ht="12.75" customHeight="1" x14ac:dyDescent="0.2">
      <c r="A301" s="63" t="s">
        <v>582</v>
      </c>
      <c r="B301" s="64" t="s">
        <v>595</v>
      </c>
      <c r="C301" s="247" t="s">
        <v>596</v>
      </c>
      <c r="D301" s="60">
        <f>IF(D299&gt;=D6,D299-D6,0)</f>
        <v>14482.479999999981</v>
      </c>
      <c r="E301" s="60">
        <f>IF(E299&gt;=E6,E299-E6,0)</f>
        <v>0</v>
      </c>
      <c r="F301" s="45">
        <f t="shared" si="68"/>
        <v>0</v>
      </c>
    </row>
    <row r="302" spans="1:6" ht="12.75" customHeight="1" x14ac:dyDescent="0.2">
      <c r="A302" s="63">
        <v>92211</v>
      </c>
      <c r="B302" s="64" t="s">
        <v>597</v>
      </c>
      <c r="C302" s="247" t="s">
        <v>598</v>
      </c>
      <c r="D302" s="194">
        <v>32852.519999999997</v>
      </c>
      <c r="E302" s="194">
        <v>29449.35</v>
      </c>
      <c r="F302" s="45">
        <f t="shared" si="68"/>
        <v>89.641068630351654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11315.28</v>
      </c>
      <c r="E360" s="60">
        <f t="shared" si="86"/>
        <v>1203927.1200000001</v>
      </c>
      <c r="F360" s="45" t="str">
        <f t="shared" si="72"/>
        <v>&gt;&gt;100</v>
      </c>
    </row>
    <row r="361" spans="1:6" ht="12.75" customHeight="1" x14ac:dyDescent="0.2">
      <c r="A361" s="63">
        <v>41</v>
      </c>
      <c r="B361" s="64" t="s">
        <v>714</v>
      </c>
      <c r="C361" s="247" t="s">
        <v>715</v>
      </c>
      <c r="D361" s="60">
        <f t="shared" ref="D361:E361" si="87">D362+D366</f>
        <v>1400</v>
      </c>
      <c r="E361" s="60">
        <f t="shared" si="87"/>
        <v>1183718.8700000001</v>
      </c>
      <c r="F361" s="45" t="str">
        <f t="shared" si="72"/>
        <v>&gt;&gt;100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1400</v>
      </c>
      <c r="E366" s="60">
        <f t="shared" si="89"/>
        <v>1183718.8700000001</v>
      </c>
      <c r="F366" s="45" t="str">
        <f t="shared" si="72"/>
        <v>&gt;&gt;100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1400</v>
      </c>
      <c r="E370" s="194">
        <v>1183718.8700000001</v>
      </c>
      <c r="F370" s="45" t="str">
        <f t="shared" si="72"/>
        <v>&gt;&gt;100</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9915.2800000000007</v>
      </c>
      <c r="E373" s="60">
        <f t="shared" si="90"/>
        <v>19539.25</v>
      </c>
      <c r="F373" s="45">
        <f t="shared" si="72"/>
        <v>197.06200934315521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9282.2800000000007</v>
      </c>
      <c r="E379" s="60">
        <f t="shared" si="92"/>
        <v>11868.75</v>
      </c>
      <c r="F379" s="45">
        <f t="shared" si="72"/>
        <v>127.86459792206225</v>
      </c>
    </row>
    <row r="380" spans="1:6" ht="12.75" customHeight="1" x14ac:dyDescent="0.2">
      <c r="A380" s="63">
        <v>4221</v>
      </c>
      <c r="B380" s="64" t="s">
        <v>648</v>
      </c>
      <c r="C380" s="247" t="s">
        <v>740</v>
      </c>
      <c r="D380" s="194">
        <v>1659.78</v>
      </c>
      <c r="E380" s="194">
        <v>11868.75</v>
      </c>
      <c r="F380" s="45">
        <f t="shared" si="72"/>
        <v>715.07970935907167</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7622.5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633</v>
      </c>
      <c r="E393" s="60">
        <f t="shared" si="94"/>
        <v>58</v>
      </c>
      <c r="F393" s="45">
        <f t="shared" si="72"/>
        <v>9.1627172195892577</v>
      </c>
    </row>
    <row r="394" spans="1:6" ht="12.75" customHeight="1" x14ac:dyDescent="0.2">
      <c r="A394" s="63">
        <v>4241</v>
      </c>
      <c r="B394" s="64" t="s">
        <v>757</v>
      </c>
      <c r="C394" s="247" t="s">
        <v>758</v>
      </c>
      <c r="D394" s="194">
        <v>63</v>
      </c>
      <c r="E394" s="194">
        <v>58</v>
      </c>
      <c r="F394" s="45">
        <f t="shared" si="72"/>
        <v>92.063492063492063</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570</v>
      </c>
      <c r="E397" s="194"/>
      <c r="F397" s="45">
        <f t="shared" si="72"/>
        <v>0</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7612.5</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7612.5</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669</v>
      </c>
      <c r="F406" s="45" t="str">
        <f t="shared" si="72"/>
        <v>-</v>
      </c>
    </row>
    <row r="407" spans="1:6" ht="12.75" customHeight="1" x14ac:dyDescent="0.2">
      <c r="A407" s="63">
        <v>431</v>
      </c>
      <c r="B407" s="64" t="s">
        <v>775</v>
      </c>
      <c r="C407" s="247" t="s">
        <v>776</v>
      </c>
      <c r="D407" s="60">
        <f t="shared" ref="D407:E407" si="98">SUM(D408:D409)</f>
        <v>0</v>
      </c>
      <c r="E407" s="60">
        <f t="shared" si="98"/>
        <v>669</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v>669</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11315.28</v>
      </c>
      <c r="E418" s="60">
        <f t="shared" si="102"/>
        <v>1203927.1200000001</v>
      </c>
      <c r="F418" s="45" t="str">
        <f t="shared" si="72"/>
        <v>&gt;&gt;100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96.92</v>
      </c>
      <c r="E420" s="194">
        <v>308044.28999999998</v>
      </c>
      <c r="F420" s="45" t="str">
        <f t="shared" si="72"/>
        <v>&gt;&gt;100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250646.18</v>
      </c>
      <c r="E422" s="60">
        <f>E6+E308</f>
        <v>1155128.01</v>
      </c>
      <c r="F422" s="45">
        <f t="shared" si="72"/>
        <v>460.86000991517204</v>
      </c>
    </row>
    <row r="423" spans="1:6" ht="12.75" customHeight="1" x14ac:dyDescent="0.2">
      <c r="A423" s="63" t="s">
        <v>582</v>
      </c>
      <c r="B423" s="64" t="s">
        <v>805</v>
      </c>
      <c r="C423" s="247" t="s">
        <v>806</v>
      </c>
      <c r="D423" s="60">
        <f t="shared" ref="D423:E423" si="103">D299+D360</f>
        <v>276443.94</v>
      </c>
      <c r="E423" s="60">
        <f t="shared" si="103"/>
        <v>1456467.25</v>
      </c>
      <c r="F423" s="45">
        <f t="shared" si="72"/>
        <v>526.85808558509177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25797.760000000009</v>
      </c>
      <c r="E425" s="60">
        <f t="shared" si="105"/>
        <v>301339.24</v>
      </c>
      <c r="F425" s="45">
        <f t="shared" si="72"/>
        <v>1168.082965342727</v>
      </c>
    </row>
    <row r="426" spans="1:6" ht="12.75" customHeight="1" x14ac:dyDescent="0.2">
      <c r="A426" s="251" t="s">
        <v>811</v>
      </c>
      <c r="B426" s="183" t="s">
        <v>812</v>
      </c>
      <c r="C426" s="252" t="s">
        <v>813</v>
      </c>
      <c r="D426" s="60">
        <f t="shared" ref="D426:E426" si="106">IF(D302-D303+D419-D420&gt;=0,D302-D303+D419-D420,0)</f>
        <v>32755.599999999999</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278594.94</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250646.18</v>
      </c>
      <c r="E643" s="60">
        <f>E422+E430</f>
        <v>1155128.01</v>
      </c>
      <c r="F643" s="45">
        <f t="shared" si="109"/>
        <v>460.86000991517204</v>
      </c>
    </row>
    <row r="644" spans="1:6" ht="12.75" customHeight="1" x14ac:dyDescent="0.2">
      <c r="A644" s="63" t="s">
        <v>582</v>
      </c>
      <c r="B644" s="64" t="s">
        <v>1238</v>
      </c>
      <c r="C644" s="247" t="s">
        <v>1239</v>
      </c>
      <c r="D644" s="60">
        <f>D423+D535</f>
        <v>276443.94</v>
      </c>
      <c r="E644" s="60">
        <f>E423+E535</f>
        <v>1456467.25</v>
      </c>
      <c r="F644" s="45">
        <f t="shared" si="109"/>
        <v>526.85808558509177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25797.760000000009</v>
      </c>
      <c r="E646" s="60">
        <f t="shared" si="164"/>
        <v>301339.24</v>
      </c>
      <c r="F646" s="45">
        <f t="shared" si="109"/>
        <v>1168.082965342727</v>
      </c>
    </row>
    <row r="647" spans="1:6" ht="24" x14ac:dyDescent="0.2">
      <c r="A647" s="251" t="s">
        <v>1244</v>
      </c>
      <c r="B647" s="64" t="s">
        <v>1245</v>
      </c>
      <c r="C647" s="252" t="s">
        <v>1244</v>
      </c>
      <c r="D647" s="60">
        <f>IF(D426-D427+D641-D642&gt;=0,D426-D427+D641-D642,0)</f>
        <v>32755.599999999999</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278594.94</v>
      </c>
      <c r="F648" s="45" t="str">
        <f t="shared" si="109"/>
        <v>-</v>
      </c>
    </row>
    <row r="649" spans="1:6" ht="24" x14ac:dyDescent="0.2">
      <c r="A649" s="63" t="s">
        <v>582</v>
      </c>
      <c r="B649" s="64" t="s">
        <v>1248</v>
      </c>
      <c r="C649" s="247" t="s">
        <v>1249</v>
      </c>
      <c r="D649" s="60">
        <f t="shared" ref="D649:E649" si="165">IF(D645+D647-D646-D648&gt;=0,D645+D647-D646-D648,0)</f>
        <v>6957.8399999999892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579934.17999999993</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34471.11</v>
      </c>
      <c r="E653" s="194">
        <v>38465.550000000003</v>
      </c>
      <c r="F653" s="45">
        <f t="shared" ref="F653:F740" si="167">IF(D653&lt;&gt;0,IF(E653/D653&gt;=100,"&gt;&gt;100",E653/D653*100),"-")</f>
        <v>111.58779047149918</v>
      </c>
    </row>
    <row r="654" spans="1:6" ht="12.75" customHeight="1" x14ac:dyDescent="0.2">
      <c r="A654" s="63" t="s">
        <v>1257</v>
      </c>
      <c r="B654" s="64" t="s">
        <v>1258</v>
      </c>
      <c r="C654" s="247" t="s">
        <v>1257</v>
      </c>
      <c r="D654" s="194">
        <v>262656.27</v>
      </c>
      <c r="E654" s="194">
        <v>1195302.82</v>
      </c>
      <c r="F654" s="45">
        <f t="shared" si="167"/>
        <v>455.08253810198403</v>
      </c>
    </row>
    <row r="655" spans="1:6" ht="12.75" customHeight="1" x14ac:dyDescent="0.2">
      <c r="A655" s="63" t="s">
        <v>1259</v>
      </c>
      <c r="B655" s="64" t="s">
        <v>1260</v>
      </c>
      <c r="C655" s="247" t="s">
        <v>1259</v>
      </c>
      <c r="D655" s="194">
        <v>256312.89</v>
      </c>
      <c r="E655" s="194">
        <v>1170062.23</v>
      </c>
      <c r="F655" s="45">
        <f t="shared" si="167"/>
        <v>456.49761508287776</v>
      </c>
    </row>
    <row r="656" spans="1:6" ht="24" x14ac:dyDescent="0.2">
      <c r="A656" s="63">
        <v>11</v>
      </c>
      <c r="B656" s="64" t="s">
        <v>1261</v>
      </c>
      <c r="C656" s="247" t="s">
        <v>1262</v>
      </c>
      <c r="D656" s="60">
        <f t="shared" ref="D656:E656" si="168">+D653+D654-D655</f>
        <v>40814.489999999991</v>
      </c>
      <c r="E656" s="60">
        <f t="shared" si="168"/>
        <v>63706.14000000013</v>
      </c>
      <c r="F656" s="45">
        <f t="shared" si="167"/>
        <v>156.08706613754123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14</v>
      </c>
      <c r="E658" s="253">
        <v>14</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12</v>
      </c>
      <c r="E660" s="253">
        <v>12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1324.32</v>
      </c>
      <c r="E733" s="192">
        <v>882.88</v>
      </c>
      <c r="F733" s="71">
        <f t="shared" si="167"/>
        <v>66.666666666666671</v>
      </c>
    </row>
    <row r="734" spans="1:6" ht="12.75" customHeight="1" x14ac:dyDescent="0.2">
      <c r="A734" s="70">
        <v>32121</v>
      </c>
      <c r="B734" s="65" t="s">
        <v>1398</v>
      </c>
      <c r="C734" s="278" t="s">
        <v>1399</v>
      </c>
      <c r="D734" s="192">
        <v>2755.75</v>
      </c>
      <c r="E734" s="192">
        <v>1893.04</v>
      </c>
      <c r="F734" s="71">
        <f t="shared" si="167"/>
        <v>68.694184886147141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861.44</v>
      </c>
      <c r="E737" s="194">
        <v>690.3</v>
      </c>
      <c r="F737" s="45">
        <f t="shared" si="167"/>
        <v>80.13326523031202</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v>
      </c>
      <c r="B70" s="65" t="s">
        <v>2240</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922</v>
      </c>
      <c r="C137" s="134" t="s">
        <v>2367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924</v>
      </c>
      <c r="C138" s="134" t="s">
        <v>2368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926</v>
      </c>
      <c r="C139" s="134" t="s">
        <v>2369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1132</v>
      </c>
      <c r="C140" s="134" t="s">
        <v>2370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2371</v>
      </c>
      <c r="B141" s="182" t="s">
        <v>1136</v>
      </c>
      <c r="C141" s="134" t="s">
        <v>2371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938</v>
      </c>
      <c r="C142" s="134" t="s">
        <v>2372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1138</v>
      </c>
      <c r="C144" s="134" t="s">
        <v>2375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940</v>
      </c>
      <c r="C145" s="134" t="s">
        <v>2376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2432</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2589</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2590</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2591</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2594</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2595</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2596</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2617</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2649</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2833</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2835</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2836</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2843</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2866</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2877</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2890</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2891</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2896</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2965</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2966</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2967</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2968</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2969</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2970</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2971</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2972</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2973</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2974</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2975</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2976</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2977</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2978</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3085</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3155</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321861.46000000002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1536958.18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328901.31999999995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304578.18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23943.599999999999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379.54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1203927.1200000001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4129.74</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1211685.6499999999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328699.86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305268.59999999998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23028.23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403.03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877345.21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5640.58</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647133.99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96225.25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96225.25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2741.2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93484.05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550908.74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1956.51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39713.14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509239.09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3"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3155</v>
      </c>
      <c r="B1" s="390"/>
      <c r="C1" s="390"/>
      <c r="D1" s="390"/>
      <c r="E1" s="51" t="s">
        <v>3302</v>
      </c>
      <c r="F1" s="51"/>
      <c r="G1" s="51"/>
      <c r="H1" s="51"/>
      <c r="I1" s="51"/>
      <c r="J1" s="51"/>
      <c r="K1" s="51"/>
      <c r="L1" s="51"/>
      <c r="M1" s="51"/>
      <c r="N1" s="51"/>
      <c r="O1" s="51"/>
      <c r="P1" s="51"/>
    </row>
    <row r="2" spans="1:17" ht="37.5" customHeight="1" x14ac:dyDescent="0.2">
      <c r="A2" s="392" t="s">
        <v>3303</v>
      </c>
      <c r="B2" s="390"/>
      <c r="C2" s="390"/>
      <c r="D2" s="390"/>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3</v>
      </c>
      <c r="G3" s="96">
        <f>IF(RefStr!C13&lt;&gt;"",INT(VALUE(MID(RefStr!C13,1,4))),0)</f>
        <v>2026</v>
      </c>
      <c r="H3" s="100">
        <f>IF(RefStr!C13&lt;&gt;"",INT(VALUE(MID(RefStr!C13,6,2))),0)</f>
        <v>6</v>
      </c>
      <c r="I3" s="101">
        <f>RefStr!C10*1</f>
        <v>11</v>
      </c>
      <c r="J3" s="102" t="str">
        <f>RefStr!H7</f>
        <v>DA</v>
      </c>
      <c r="K3" s="100" t="str">
        <f>RefStr!H9</f>
        <v>NE</v>
      </c>
      <c r="L3" s="100" t="str">
        <f>RefStr!H10</f>
        <v>NE</v>
      </c>
      <c r="M3" s="100" t="str">
        <f>RefStr!H8</f>
        <v>NE</v>
      </c>
      <c r="N3" s="100" t="str">
        <f>RefStr!H11</f>
        <v>DA</v>
      </c>
      <c r="O3" s="103">
        <f>RefStr!C6</f>
        <v>23577</v>
      </c>
      <c r="P3" s="51"/>
    </row>
    <row r="4" spans="1:17" ht="19.5" customHeight="1" x14ac:dyDescent="0.2">
      <c r="A4" s="396" t="s">
        <v>3314</v>
      </c>
      <c r="B4" s="397"/>
      <c r="C4" s="398"/>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3335</v>
      </c>
      <c r="B23" s="394"/>
      <c r="C23" s="395"/>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3653</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Krmpotić</cp:lastModifiedBy>
  <cp:lastPrinted>2026-07-14T06:49:51Z</cp:lastPrinted>
  <dcterms:created xsi:type="dcterms:W3CDTF">2022-04-01T05:14:30Z</dcterms:created>
  <dcterms:modified xsi:type="dcterms:W3CDTF">2026-07-14T10:42:10Z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